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26318cb4a4b42d0/Desktop/InclusiveLeaders/Product Stuff/Finance stuff/"/>
    </mc:Choice>
  </mc:AlternateContent>
  <xr:revisionPtr revIDLastSave="275" documentId="8_{5CC8EBBB-76D3-4DAE-8EBB-1323533F68E8}" xr6:coauthVersionLast="47" xr6:coauthVersionMax="47" xr10:uidLastSave="{4B69F40E-F5D4-4E71-952A-0A15A0C07EAE}"/>
  <bookViews>
    <workbookView xWindow="-120" yWindow="-16320" windowWidth="29040" windowHeight="15720" xr2:uid="{77C98F9E-040C-4FB8-8F33-78DDDE8487BA}"/>
  </bookViews>
  <sheets>
    <sheet name="AI Business Case Template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B21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B13" i="1"/>
  <c r="AL14" i="1"/>
  <c r="AL15" i="1"/>
  <c r="AL18" i="1"/>
  <c r="AL19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B17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AD9" i="1"/>
  <c r="AE9" i="1"/>
  <c r="AF9" i="1"/>
  <c r="AG9" i="1"/>
  <c r="AH9" i="1"/>
  <c r="AI9" i="1"/>
  <c r="AJ9" i="1"/>
  <c r="AK9" i="1"/>
  <c r="C9" i="1"/>
  <c r="D9" i="1"/>
  <c r="E9" i="1"/>
  <c r="F9" i="1"/>
  <c r="G9" i="1"/>
  <c r="H9" i="1"/>
  <c r="I9" i="1"/>
  <c r="J9" i="1"/>
  <c r="K9" i="1"/>
  <c r="L9" i="1"/>
  <c r="M9" i="1"/>
  <c r="N9" i="1"/>
  <c r="O9" i="1"/>
  <c r="P9" i="1"/>
  <c r="B9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C20" i="1"/>
  <c r="D20" i="1"/>
  <c r="E20" i="1"/>
  <c r="F20" i="1"/>
  <c r="G20" i="1"/>
  <c r="H20" i="1"/>
  <c r="I20" i="1"/>
  <c r="J20" i="1"/>
  <c r="B20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C12" i="1"/>
  <c r="D12" i="1"/>
  <c r="E12" i="1"/>
  <c r="F12" i="1"/>
  <c r="G12" i="1"/>
  <c r="H12" i="1"/>
  <c r="B12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B16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B8" i="1"/>
  <c r="AL11" i="1"/>
  <c r="AL22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C73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C71" i="1"/>
  <c r="B72" i="1"/>
  <c r="G72" i="1" s="1"/>
  <c r="B74" i="1"/>
  <c r="E74" i="1" s="1"/>
  <c r="E99" i="1"/>
  <c r="C32" i="1" s="1"/>
  <c r="F99" i="1"/>
  <c r="E109" i="1"/>
  <c r="P67" i="1" s="1"/>
  <c r="F109" i="1"/>
  <c r="B63" i="1"/>
  <c r="F63" i="1" s="1"/>
  <c r="B62" i="1"/>
  <c r="J62" i="1" s="1"/>
  <c r="B60" i="1"/>
  <c r="F60" i="1" s="1"/>
  <c r="B57" i="1"/>
  <c r="I57" i="1" s="1"/>
  <c r="N53" i="1"/>
  <c r="W53" i="1" s="1"/>
  <c r="B53" i="1"/>
  <c r="J53" i="1" s="1"/>
  <c r="B52" i="1"/>
  <c r="G52" i="1" s="1"/>
  <c r="M51" i="1"/>
  <c r="AK51" i="1" s="1"/>
  <c r="B47" i="1"/>
  <c r="E47" i="1" s="1"/>
  <c r="B46" i="1"/>
  <c r="F46" i="1" s="1"/>
  <c r="E102" i="1"/>
  <c r="F45" i="1" s="1"/>
  <c r="F102" i="1"/>
  <c r="B42" i="1"/>
  <c r="G42" i="1" s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B41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B40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C37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C36" i="1"/>
  <c r="B35" i="1"/>
  <c r="E35" i="1" s="1"/>
  <c r="E108" i="1"/>
  <c r="C50" i="1" s="1"/>
  <c r="F108" i="1"/>
  <c r="E97" i="1"/>
  <c r="E98" i="1"/>
  <c r="E100" i="1"/>
  <c r="D56" i="1" s="1"/>
  <c r="E101" i="1"/>
  <c r="I61" i="1" s="1"/>
  <c r="E96" i="1"/>
  <c r="D107" i="1"/>
  <c r="E107" i="1" s="1"/>
  <c r="F101" i="1"/>
  <c r="E106" i="1"/>
  <c r="F106" i="1"/>
  <c r="E105" i="1"/>
  <c r="F105" i="1"/>
  <c r="E104" i="1"/>
  <c r="F104" i="1"/>
  <c r="F97" i="1"/>
  <c r="F98" i="1"/>
  <c r="F100" i="1"/>
  <c r="F96" i="1"/>
  <c r="AL7" i="1"/>
  <c r="AL20" i="1" l="1"/>
  <c r="AL17" i="1"/>
  <c r="P72" i="1"/>
  <c r="AL13" i="1"/>
  <c r="AL21" i="1"/>
  <c r="AL16" i="1"/>
  <c r="AJ23" i="1"/>
  <c r="AB23" i="1"/>
  <c r="T23" i="1"/>
  <c r="AI74" i="1"/>
  <c r="V74" i="1"/>
  <c r="AC63" i="1"/>
  <c r="J74" i="1"/>
  <c r="U23" i="1"/>
  <c r="AF72" i="1"/>
  <c r="AH74" i="1"/>
  <c r="T74" i="1"/>
  <c r="I74" i="1"/>
  <c r="AD72" i="1"/>
  <c r="N72" i="1"/>
  <c r="AG74" i="1"/>
  <c r="S74" i="1"/>
  <c r="F74" i="1"/>
  <c r="AC72" i="1"/>
  <c r="M72" i="1"/>
  <c r="AD74" i="1"/>
  <c r="R74" i="1"/>
  <c r="D74" i="1"/>
  <c r="Z72" i="1"/>
  <c r="J72" i="1"/>
  <c r="AB74" i="1"/>
  <c r="Q74" i="1"/>
  <c r="X72" i="1"/>
  <c r="F72" i="1"/>
  <c r="AA74" i="1"/>
  <c r="N74" i="1"/>
  <c r="C72" i="1"/>
  <c r="V72" i="1"/>
  <c r="E72" i="1"/>
  <c r="P62" i="1"/>
  <c r="C74" i="1"/>
  <c r="Z74" i="1"/>
  <c r="L74" i="1"/>
  <c r="AK72" i="1"/>
  <c r="U72" i="1"/>
  <c r="AJ74" i="1"/>
  <c r="Y74" i="1"/>
  <c r="K74" i="1"/>
  <c r="AH72" i="1"/>
  <c r="R72" i="1"/>
  <c r="X62" i="1"/>
  <c r="AF74" i="1"/>
  <c r="X74" i="1"/>
  <c r="P74" i="1"/>
  <c r="H74" i="1"/>
  <c r="AJ72" i="1"/>
  <c r="AB72" i="1"/>
  <c r="T72" i="1"/>
  <c r="L72" i="1"/>
  <c r="D72" i="1"/>
  <c r="Q62" i="1"/>
  <c r="AE74" i="1"/>
  <c r="W74" i="1"/>
  <c r="O74" i="1"/>
  <c r="G74" i="1"/>
  <c r="AI72" i="1"/>
  <c r="AA72" i="1"/>
  <c r="S72" i="1"/>
  <c r="K72" i="1"/>
  <c r="AK74" i="1"/>
  <c r="AC74" i="1"/>
  <c r="U74" i="1"/>
  <c r="M74" i="1"/>
  <c r="AG72" i="1"/>
  <c r="Y72" i="1"/>
  <c r="Q72" i="1"/>
  <c r="I72" i="1"/>
  <c r="H72" i="1"/>
  <c r="AE72" i="1"/>
  <c r="W72" i="1"/>
  <c r="O72" i="1"/>
  <c r="AL71" i="1"/>
  <c r="AL9" i="1"/>
  <c r="D23" i="1"/>
  <c r="C23" i="1"/>
  <c r="E23" i="1"/>
  <c r="B23" i="1"/>
  <c r="AK23" i="1"/>
  <c r="P23" i="1"/>
  <c r="AA23" i="1"/>
  <c r="AC23" i="1"/>
  <c r="AL12" i="1"/>
  <c r="AI23" i="1"/>
  <c r="S23" i="1"/>
  <c r="AF23" i="1"/>
  <c r="X23" i="1"/>
  <c r="H23" i="1"/>
  <c r="AH23" i="1"/>
  <c r="Z23" i="1"/>
  <c r="R23" i="1"/>
  <c r="J23" i="1"/>
  <c r="AG23" i="1"/>
  <c r="Y23" i="1"/>
  <c r="Q23" i="1"/>
  <c r="I23" i="1"/>
  <c r="AE23" i="1"/>
  <c r="W23" i="1"/>
  <c r="O23" i="1"/>
  <c r="G23" i="1"/>
  <c r="AD23" i="1"/>
  <c r="V23" i="1"/>
  <c r="F23" i="1"/>
  <c r="AL73" i="1"/>
  <c r="AD60" i="1"/>
  <c r="E63" i="1"/>
  <c r="AJ67" i="1"/>
  <c r="AB66" i="1"/>
  <c r="AE68" i="1"/>
  <c r="AK63" i="1"/>
  <c r="X32" i="1"/>
  <c r="AH66" i="1"/>
  <c r="AJ68" i="1"/>
  <c r="O68" i="1"/>
  <c r="AH32" i="1"/>
  <c r="Z32" i="1"/>
  <c r="R32" i="1"/>
  <c r="J32" i="1"/>
  <c r="X61" i="1"/>
  <c r="AE66" i="1"/>
  <c r="AH68" i="1"/>
  <c r="AG32" i="1"/>
  <c r="Y32" i="1"/>
  <c r="Q32" i="1"/>
  <c r="I32" i="1"/>
  <c r="H32" i="1"/>
  <c r="P32" i="1"/>
  <c r="Z66" i="1"/>
  <c r="AB68" i="1"/>
  <c r="B32" i="1"/>
  <c r="AE32" i="1"/>
  <c r="W32" i="1"/>
  <c r="O32" i="1"/>
  <c r="G32" i="1"/>
  <c r="W66" i="1"/>
  <c r="Z68" i="1"/>
  <c r="AD32" i="1"/>
  <c r="V32" i="1"/>
  <c r="N32" i="1"/>
  <c r="F32" i="1"/>
  <c r="AB67" i="1"/>
  <c r="T66" i="1"/>
  <c r="W68" i="1"/>
  <c r="AK32" i="1"/>
  <c r="AC32" i="1"/>
  <c r="U32" i="1"/>
  <c r="M32" i="1"/>
  <c r="E32" i="1"/>
  <c r="AF32" i="1"/>
  <c r="T67" i="1"/>
  <c r="R66" i="1"/>
  <c r="T68" i="1"/>
  <c r="AJ32" i="1"/>
  <c r="AB32" i="1"/>
  <c r="T32" i="1"/>
  <c r="L32" i="1"/>
  <c r="D32" i="1"/>
  <c r="AJ66" i="1"/>
  <c r="O66" i="1"/>
  <c r="R68" i="1"/>
  <c r="AI32" i="1"/>
  <c r="AA32" i="1"/>
  <c r="S32" i="1"/>
  <c r="K32" i="1"/>
  <c r="C60" i="1"/>
  <c r="AB63" i="1"/>
  <c r="N67" i="1"/>
  <c r="AD67" i="1"/>
  <c r="V67" i="1"/>
  <c r="N66" i="1"/>
  <c r="AD66" i="1"/>
  <c r="V66" i="1"/>
  <c r="N68" i="1"/>
  <c r="AD68" i="1"/>
  <c r="V68" i="1"/>
  <c r="E60" i="1"/>
  <c r="AE67" i="1"/>
  <c r="W67" i="1"/>
  <c r="O67" i="1"/>
  <c r="AJ60" i="1"/>
  <c r="AF62" i="1"/>
  <c r="U63" i="1"/>
  <c r="AK67" i="1"/>
  <c r="AC67" i="1"/>
  <c r="U67" i="1"/>
  <c r="AK66" i="1"/>
  <c r="AC66" i="1"/>
  <c r="U66" i="1"/>
  <c r="AK68" i="1"/>
  <c r="AC68" i="1"/>
  <c r="U68" i="1"/>
  <c r="AC60" i="1"/>
  <c r="AF61" i="1"/>
  <c r="AI67" i="1"/>
  <c r="AA67" i="1"/>
  <c r="S67" i="1"/>
  <c r="AI66" i="1"/>
  <c r="AA66" i="1"/>
  <c r="S66" i="1"/>
  <c r="AI68" i="1"/>
  <c r="AA68" i="1"/>
  <c r="S68" i="1"/>
  <c r="T60" i="1"/>
  <c r="AH67" i="1"/>
  <c r="Z67" i="1"/>
  <c r="R67" i="1"/>
  <c r="M60" i="1"/>
  <c r="H61" i="1"/>
  <c r="AG67" i="1"/>
  <c r="Y67" i="1"/>
  <c r="Q67" i="1"/>
  <c r="AG66" i="1"/>
  <c r="Y66" i="1"/>
  <c r="Q66" i="1"/>
  <c r="AG68" i="1"/>
  <c r="Y68" i="1"/>
  <c r="Q68" i="1"/>
  <c r="L60" i="1"/>
  <c r="AF67" i="1"/>
  <c r="X67" i="1"/>
  <c r="AF66" i="1"/>
  <c r="X66" i="1"/>
  <c r="P66" i="1"/>
  <c r="AF68" i="1"/>
  <c r="X68" i="1"/>
  <c r="P68" i="1"/>
  <c r="AH56" i="1"/>
  <c r="AA56" i="1"/>
  <c r="AF57" i="1"/>
  <c r="AE61" i="1"/>
  <c r="X57" i="1"/>
  <c r="Z56" i="1"/>
  <c r="S56" i="1"/>
  <c r="P57" i="1"/>
  <c r="AB60" i="1"/>
  <c r="D60" i="1"/>
  <c r="I62" i="1"/>
  <c r="T63" i="1"/>
  <c r="W61" i="1"/>
  <c r="R56" i="1"/>
  <c r="H57" i="1"/>
  <c r="V60" i="1"/>
  <c r="H62" i="1"/>
  <c r="M63" i="1"/>
  <c r="P61" i="1"/>
  <c r="K56" i="1"/>
  <c r="U60" i="1"/>
  <c r="AG62" i="1"/>
  <c r="L63" i="1"/>
  <c r="O61" i="1"/>
  <c r="J56" i="1"/>
  <c r="AF35" i="1"/>
  <c r="AI56" i="1"/>
  <c r="C56" i="1"/>
  <c r="AK60" i="1"/>
  <c r="N60" i="1"/>
  <c r="Y62" i="1"/>
  <c r="AJ63" i="1"/>
  <c r="D63" i="1"/>
  <c r="G61" i="1"/>
  <c r="Q50" i="1"/>
  <c r="AG56" i="1"/>
  <c r="Y56" i="1"/>
  <c r="Q56" i="1"/>
  <c r="I56" i="1"/>
  <c r="C57" i="1"/>
  <c r="AD57" i="1"/>
  <c r="V57" i="1"/>
  <c r="N57" i="1"/>
  <c r="F57" i="1"/>
  <c r="AI60" i="1"/>
  <c r="AA60" i="1"/>
  <c r="S60" i="1"/>
  <c r="K60" i="1"/>
  <c r="AE62" i="1"/>
  <c r="W62" i="1"/>
  <c r="O62" i="1"/>
  <c r="G62" i="1"/>
  <c r="AI63" i="1"/>
  <c r="AA63" i="1"/>
  <c r="S63" i="1"/>
  <c r="K63" i="1"/>
  <c r="B61" i="1"/>
  <c r="AD61" i="1"/>
  <c r="V61" i="1"/>
  <c r="N61" i="1"/>
  <c r="F61" i="1"/>
  <c r="B50" i="1"/>
  <c r="J50" i="1"/>
  <c r="AD53" i="1"/>
  <c r="AF56" i="1"/>
  <c r="X56" i="1"/>
  <c r="P56" i="1"/>
  <c r="H56" i="1"/>
  <c r="AK57" i="1"/>
  <c r="AC57" i="1"/>
  <c r="U57" i="1"/>
  <c r="M57" i="1"/>
  <c r="E57" i="1"/>
  <c r="AH60" i="1"/>
  <c r="Z60" i="1"/>
  <c r="R60" i="1"/>
  <c r="J60" i="1"/>
  <c r="C62" i="1"/>
  <c r="AD62" i="1"/>
  <c r="V62" i="1"/>
  <c r="N62" i="1"/>
  <c r="F62" i="1"/>
  <c r="AH63" i="1"/>
  <c r="Z63" i="1"/>
  <c r="R63" i="1"/>
  <c r="J63" i="1"/>
  <c r="AK61" i="1"/>
  <c r="AC61" i="1"/>
  <c r="U61" i="1"/>
  <c r="M61" i="1"/>
  <c r="E61" i="1"/>
  <c r="G57" i="1"/>
  <c r="AC53" i="1"/>
  <c r="AE56" i="1"/>
  <c r="W56" i="1"/>
  <c r="O56" i="1"/>
  <c r="G56" i="1"/>
  <c r="AJ57" i="1"/>
  <c r="AB57" i="1"/>
  <c r="T57" i="1"/>
  <c r="L57" i="1"/>
  <c r="D57" i="1"/>
  <c r="AG60" i="1"/>
  <c r="Y60" i="1"/>
  <c r="Q60" i="1"/>
  <c r="I60" i="1"/>
  <c r="AK62" i="1"/>
  <c r="AC62" i="1"/>
  <c r="U62" i="1"/>
  <c r="M62" i="1"/>
  <c r="E62" i="1"/>
  <c r="AG63" i="1"/>
  <c r="Y63" i="1"/>
  <c r="Q63" i="1"/>
  <c r="I63" i="1"/>
  <c r="AJ61" i="1"/>
  <c r="AB61" i="1"/>
  <c r="T61" i="1"/>
  <c r="L61" i="1"/>
  <c r="D61" i="1"/>
  <c r="AE57" i="1"/>
  <c r="B56" i="1"/>
  <c r="AD56" i="1"/>
  <c r="V56" i="1"/>
  <c r="N56" i="1"/>
  <c r="F56" i="1"/>
  <c r="AI57" i="1"/>
  <c r="AA57" i="1"/>
  <c r="S57" i="1"/>
  <c r="K57" i="1"/>
  <c r="AF60" i="1"/>
  <c r="X60" i="1"/>
  <c r="P60" i="1"/>
  <c r="H60" i="1"/>
  <c r="AJ62" i="1"/>
  <c r="AB62" i="1"/>
  <c r="T62" i="1"/>
  <c r="L62" i="1"/>
  <c r="D62" i="1"/>
  <c r="AF63" i="1"/>
  <c r="X63" i="1"/>
  <c r="P63" i="1"/>
  <c r="H63" i="1"/>
  <c r="AI61" i="1"/>
  <c r="AA61" i="1"/>
  <c r="S61" i="1"/>
  <c r="K61" i="1"/>
  <c r="C61" i="1"/>
  <c r="W57" i="1"/>
  <c r="AK56" i="1"/>
  <c r="AC56" i="1"/>
  <c r="U56" i="1"/>
  <c r="M56" i="1"/>
  <c r="E56" i="1"/>
  <c r="AH57" i="1"/>
  <c r="Z57" i="1"/>
  <c r="R57" i="1"/>
  <c r="J57" i="1"/>
  <c r="AE60" i="1"/>
  <c r="W60" i="1"/>
  <c r="O60" i="1"/>
  <c r="G60" i="1"/>
  <c r="AI62" i="1"/>
  <c r="AA62" i="1"/>
  <c r="S62" i="1"/>
  <c r="K62" i="1"/>
  <c r="AE63" i="1"/>
  <c r="W63" i="1"/>
  <c r="O63" i="1"/>
  <c r="G63" i="1"/>
  <c r="AH61" i="1"/>
  <c r="Z61" i="1"/>
  <c r="R61" i="1"/>
  <c r="J61" i="1"/>
  <c r="O57" i="1"/>
  <c r="AJ56" i="1"/>
  <c r="AB56" i="1"/>
  <c r="T56" i="1"/>
  <c r="L56" i="1"/>
  <c r="AG57" i="1"/>
  <c r="Y57" i="1"/>
  <c r="Q57" i="1"/>
  <c r="AH62" i="1"/>
  <c r="Z62" i="1"/>
  <c r="R62" i="1"/>
  <c r="C63" i="1"/>
  <c r="AD63" i="1"/>
  <c r="V63" i="1"/>
  <c r="N63" i="1"/>
  <c r="AG61" i="1"/>
  <c r="Y61" i="1"/>
  <c r="Q61" i="1"/>
  <c r="F52" i="1"/>
  <c r="P35" i="1"/>
  <c r="T47" i="1"/>
  <c r="AG52" i="1"/>
  <c r="E52" i="1"/>
  <c r="AI52" i="1"/>
  <c r="K35" i="1"/>
  <c r="I47" i="1"/>
  <c r="AC52" i="1"/>
  <c r="D47" i="1"/>
  <c r="V52" i="1"/>
  <c r="Y47" i="1"/>
  <c r="AG50" i="1"/>
  <c r="M45" i="1"/>
  <c r="U52" i="1"/>
  <c r="AK53" i="1"/>
  <c r="S52" i="1"/>
  <c r="D30" i="1"/>
  <c r="C52" i="1"/>
  <c r="Q52" i="1"/>
  <c r="AJ47" i="1"/>
  <c r="AK52" i="1"/>
  <c r="M52" i="1"/>
  <c r="AA53" i="1"/>
  <c r="AC42" i="1"/>
  <c r="L45" i="1"/>
  <c r="AI47" i="1"/>
  <c r="S47" i="1"/>
  <c r="AA46" i="1"/>
  <c r="Y53" i="1"/>
  <c r="AJ35" i="1"/>
  <c r="V42" i="1"/>
  <c r="J45" i="1"/>
  <c r="AG47" i="1"/>
  <c r="Q47" i="1"/>
  <c r="S46" i="1"/>
  <c r="AD52" i="1"/>
  <c r="N52" i="1"/>
  <c r="O53" i="1"/>
  <c r="V53" i="1"/>
  <c r="AH42" i="1"/>
  <c r="N42" i="1"/>
  <c r="H45" i="1"/>
  <c r="AE47" i="1"/>
  <c r="O47" i="1"/>
  <c r="U53" i="1"/>
  <c r="X35" i="1"/>
  <c r="M42" i="1"/>
  <c r="E45" i="1"/>
  <c r="AB47" i="1"/>
  <c r="L47" i="1"/>
  <c r="Y51" i="1"/>
  <c r="AL51" i="1" s="1"/>
  <c r="AA52" i="1"/>
  <c r="K52" i="1"/>
  <c r="AI53" i="1"/>
  <c r="S53" i="1"/>
  <c r="T35" i="1"/>
  <c r="F42" i="1"/>
  <c r="D45" i="1"/>
  <c r="AA47" i="1"/>
  <c r="K47" i="1"/>
  <c r="Y52" i="1"/>
  <c r="I52" i="1"/>
  <c r="AG53" i="1"/>
  <c r="Q53" i="1"/>
  <c r="AK42" i="1"/>
  <c r="W47" i="1"/>
  <c r="G47" i="1"/>
  <c r="AK46" i="1"/>
  <c r="AC46" i="1"/>
  <c r="U46" i="1"/>
  <c r="M46" i="1"/>
  <c r="E46" i="1"/>
  <c r="I53" i="1"/>
  <c r="AH50" i="1"/>
  <c r="N50" i="1"/>
  <c r="S35" i="1"/>
  <c r="AD42" i="1"/>
  <c r="J42" i="1"/>
  <c r="K45" i="1"/>
  <c r="C45" i="1"/>
  <c r="AH47" i="1"/>
  <c r="Z47" i="1"/>
  <c r="R47" i="1"/>
  <c r="J47" i="1"/>
  <c r="AJ46" i="1"/>
  <c r="AB46" i="1"/>
  <c r="T46" i="1"/>
  <c r="L46" i="1"/>
  <c r="D46" i="1"/>
  <c r="AJ52" i="1"/>
  <c r="AB52" i="1"/>
  <c r="T52" i="1"/>
  <c r="L52" i="1"/>
  <c r="D52" i="1"/>
  <c r="H53" i="1"/>
  <c r="AJ53" i="1"/>
  <c r="AB53" i="1"/>
  <c r="T53" i="1"/>
  <c r="AI46" i="1"/>
  <c r="K46" i="1"/>
  <c r="G53" i="1"/>
  <c r="AD50" i="1"/>
  <c r="I50" i="1"/>
  <c r="AI35" i="1"/>
  <c r="L35" i="1"/>
  <c r="Z42" i="1"/>
  <c r="E42" i="1"/>
  <c r="I45" i="1"/>
  <c r="AF47" i="1"/>
  <c r="X47" i="1"/>
  <c r="P47" i="1"/>
  <c r="H47" i="1"/>
  <c r="AH46" i="1"/>
  <c r="Z46" i="1"/>
  <c r="R46" i="1"/>
  <c r="J46" i="1"/>
  <c r="AH52" i="1"/>
  <c r="Z52" i="1"/>
  <c r="R52" i="1"/>
  <c r="J52" i="1"/>
  <c r="C53" i="1"/>
  <c r="F53" i="1"/>
  <c r="AH53" i="1"/>
  <c r="Z53" i="1"/>
  <c r="R53" i="1"/>
  <c r="C46" i="1"/>
  <c r="AG46" i="1"/>
  <c r="Y46" i="1"/>
  <c r="Q46" i="1"/>
  <c r="I46" i="1"/>
  <c r="M53" i="1"/>
  <c r="E53" i="1"/>
  <c r="Z50" i="1"/>
  <c r="Y50" i="1"/>
  <c r="AB35" i="1"/>
  <c r="H35" i="1"/>
  <c r="U42" i="1"/>
  <c r="G45" i="1"/>
  <c r="C47" i="1"/>
  <c r="AD47" i="1"/>
  <c r="V47" i="1"/>
  <c r="N47" i="1"/>
  <c r="F47" i="1"/>
  <c r="AF46" i="1"/>
  <c r="X46" i="1"/>
  <c r="P46" i="1"/>
  <c r="H46" i="1"/>
  <c r="AF52" i="1"/>
  <c r="X52" i="1"/>
  <c r="P52" i="1"/>
  <c r="H52" i="1"/>
  <c r="L53" i="1"/>
  <c r="D53" i="1"/>
  <c r="AF53" i="1"/>
  <c r="X53" i="1"/>
  <c r="P53" i="1"/>
  <c r="F50" i="1"/>
  <c r="V50" i="1"/>
  <c r="AA35" i="1"/>
  <c r="D35" i="1"/>
  <c r="C42" i="1"/>
  <c r="R42" i="1"/>
  <c r="B45" i="1"/>
  <c r="AK47" i="1"/>
  <c r="AC47" i="1"/>
  <c r="U47" i="1"/>
  <c r="M47" i="1"/>
  <c r="AE46" i="1"/>
  <c r="W46" i="1"/>
  <c r="O46" i="1"/>
  <c r="G46" i="1"/>
  <c r="AE52" i="1"/>
  <c r="W52" i="1"/>
  <c r="O52" i="1"/>
  <c r="K53" i="1"/>
  <c r="AE53" i="1"/>
  <c r="R50" i="1"/>
  <c r="AD46" i="1"/>
  <c r="V46" i="1"/>
  <c r="N46" i="1"/>
  <c r="G31" i="1"/>
  <c r="O31" i="1"/>
  <c r="W31" i="1"/>
  <c r="AE31" i="1"/>
  <c r="Z31" i="1"/>
  <c r="AK31" i="1"/>
  <c r="N31" i="1"/>
  <c r="H31" i="1"/>
  <c r="P31" i="1"/>
  <c r="X31" i="1"/>
  <c r="AF31" i="1"/>
  <c r="R31" i="1"/>
  <c r="AC31" i="1"/>
  <c r="V31" i="1"/>
  <c r="I31" i="1"/>
  <c r="Q31" i="1"/>
  <c r="Y31" i="1"/>
  <c r="AG31" i="1"/>
  <c r="J31" i="1"/>
  <c r="AH31" i="1"/>
  <c r="U31" i="1"/>
  <c r="F31" i="1"/>
  <c r="B31" i="1"/>
  <c r="C31" i="1"/>
  <c r="K31" i="1"/>
  <c r="S31" i="1"/>
  <c r="AA31" i="1"/>
  <c r="AI31" i="1"/>
  <c r="E31" i="1"/>
  <c r="D31" i="1"/>
  <c r="L31" i="1"/>
  <c r="T31" i="1"/>
  <c r="AB31" i="1"/>
  <c r="AJ31" i="1"/>
  <c r="M31" i="1"/>
  <c r="AD31" i="1"/>
  <c r="AL36" i="1"/>
  <c r="AF50" i="1"/>
  <c r="X50" i="1"/>
  <c r="P50" i="1"/>
  <c r="H50" i="1"/>
  <c r="AH35" i="1"/>
  <c r="Z35" i="1"/>
  <c r="R35" i="1"/>
  <c r="J35" i="1"/>
  <c r="AJ42" i="1"/>
  <c r="AB42" i="1"/>
  <c r="T42" i="1"/>
  <c r="L42" i="1"/>
  <c r="D42" i="1"/>
  <c r="AE50" i="1"/>
  <c r="W50" i="1"/>
  <c r="O50" i="1"/>
  <c r="G50" i="1"/>
  <c r="AG35" i="1"/>
  <c r="Y35" i="1"/>
  <c r="Q35" i="1"/>
  <c r="I35" i="1"/>
  <c r="AI42" i="1"/>
  <c r="AA42" i="1"/>
  <c r="S42" i="1"/>
  <c r="K42" i="1"/>
  <c r="AK50" i="1"/>
  <c r="AC50" i="1"/>
  <c r="U50" i="1"/>
  <c r="M50" i="1"/>
  <c r="E50" i="1"/>
  <c r="AE35" i="1"/>
  <c r="W35" i="1"/>
  <c r="O35" i="1"/>
  <c r="G35" i="1"/>
  <c r="AG42" i="1"/>
  <c r="Y42" i="1"/>
  <c r="Q42" i="1"/>
  <c r="I42" i="1"/>
  <c r="F107" i="1"/>
  <c r="AJ50" i="1"/>
  <c r="AB50" i="1"/>
  <c r="T50" i="1"/>
  <c r="L50" i="1"/>
  <c r="D50" i="1"/>
  <c r="C35" i="1"/>
  <c r="AD35" i="1"/>
  <c r="V35" i="1"/>
  <c r="N35" i="1"/>
  <c r="F35" i="1"/>
  <c r="AL41" i="1"/>
  <c r="AF42" i="1"/>
  <c r="X42" i="1"/>
  <c r="P42" i="1"/>
  <c r="H42" i="1"/>
  <c r="AI50" i="1"/>
  <c r="AA50" i="1"/>
  <c r="S50" i="1"/>
  <c r="K50" i="1"/>
  <c r="AK35" i="1"/>
  <c r="AC35" i="1"/>
  <c r="U35" i="1"/>
  <c r="M35" i="1"/>
  <c r="AL40" i="1"/>
  <c r="AE42" i="1"/>
  <c r="W42" i="1"/>
  <c r="O42" i="1"/>
  <c r="AL37" i="1"/>
  <c r="C29" i="1"/>
  <c r="K30" i="1"/>
  <c r="AH30" i="1"/>
  <c r="Z30" i="1"/>
  <c r="R30" i="1"/>
  <c r="J30" i="1"/>
  <c r="AG30" i="1"/>
  <c r="Y30" i="1"/>
  <c r="Q30" i="1"/>
  <c r="I30" i="1"/>
  <c r="AI30" i="1"/>
  <c r="P30" i="1"/>
  <c r="AA30" i="1"/>
  <c r="S30" i="1"/>
  <c r="C30" i="1"/>
  <c r="AF30" i="1"/>
  <c r="X30" i="1"/>
  <c r="H30" i="1"/>
  <c r="AE30" i="1"/>
  <c r="W30" i="1"/>
  <c r="O30" i="1"/>
  <c r="G30" i="1"/>
  <c r="B30" i="1"/>
  <c r="AD30" i="1"/>
  <c r="V30" i="1"/>
  <c r="N30" i="1"/>
  <c r="F30" i="1"/>
  <c r="AH29" i="1"/>
  <c r="AK30" i="1"/>
  <c r="AC30" i="1"/>
  <c r="U30" i="1"/>
  <c r="M30" i="1"/>
  <c r="E30" i="1"/>
  <c r="AJ30" i="1"/>
  <c r="AB30" i="1"/>
  <c r="T30" i="1"/>
  <c r="L30" i="1"/>
  <c r="J29" i="1"/>
  <c r="AG29" i="1"/>
  <c r="Y29" i="1"/>
  <c r="Q29" i="1"/>
  <c r="I29" i="1"/>
  <c r="R29" i="1"/>
  <c r="AF29" i="1"/>
  <c r="X29" i="1"/>
  <c r="P29" i="1"/>
  <c r="H29" i="1"/>
  <c r="Z29" i="1"/>
  <c r="AE29" i="1"/>
  <c r="W29" i="1"/>
  <c r="O29" i="1"/>
  <c r="G29" i="1"/>
  <c r="B29" i="1"/>
  <c r="AD29" i="1"/>
  <c r="V29" i="1"/>
  <c r="N29" i="1"/>
  <c r="F29" i="1"/>
  <c r="AK29" i="1"/>
  <c r="AC29" i="1"/>
  <c r="U29" i="1"/>
  <c r="M29" i="1"/>
  <c r="E29" i="1"/>
  <c r="AJ29" i="1"/>
  <c r="AB29" i="1"/>
  <c r="T29" i="1"/>
  <c r="L29" i="1"/>
  <c r="D29" i="1"/>
  <c r="AI29" i="1"/>
  <c r="AA29" i="1"/>
  <c r="S29" i="1"/>
  <c r="K29" i="1"/>
  <c r="U76" i="1" l="1"/>
  <c r="R76" i="1"/>
  <c r="AE76" i="1"/>
  <c r="AH76" i="1"/>
  <c r="D76" i="1"/>
  <c r="F76" i="1"/>
  <c r="F78" i="1" s="1"/>
  <c r="AL72" i="1"/>
  <c r="O76" i="1"/>
  <c r="O78" i="1" s="1"/>
  <c r="C76" i="1"/>
  <c r="AC76" i="1"/>
  <c r="AL74" i="1"/>
  <c r="L76" i="1"/>
  <c r="AK76" i="1"/>
  <c r="AK78" i="1" s="1"/>
  <c r="AB76" i="1"/>
  <c r="AB78" i="1" s="1"/>
  <c r="N76" i="1"/>
  <c r="Z76" i="1"/>
  <c r="Z78" i="1" s="1"/>
  <c r="Y76" i="1"/>
  <c r="AD76" i="1"/>
  <c r="AD78" i="1" s="1"/>
  <c r="AF76" i="1"/>
  <c r="T76" i="1"/>
  <c r="W76" i="1"/>
  <c r="W78" i="1" s="1"/>
  <c r="AI76" i="1"/>
  <c r="AI78" i="1" s="1"/>
  <c r="V76" i="1"/>
  <c r="V78" i="1" s="1"/>
  <c r="AJ76" i="1"/>
  <c r="AJ78" i="1" s="1"/>
  <c r="S76" i="1"/>
  <c r="E76" i="1"/>
  <c r="E78" i="1" s="1"/>
  <c r="P76" i="1"/>
  <c r="G76" i="1"/>
  <c r="G78" i="1" s="1"/>
  <c r="AA76" i="1"/>
  <c r="AA78" i="1" s="1"/>
  <c r="K76" i="1"/>
  <c r="M76" i="1"/>
  <c r="AM70" i="1"/>
  <c r="H76" i="1"/>
  <c r="AG76" i="1"/>
  <c r="AG78" i="1" s="1"/>
  <c r="I76" i="1"/>
  <c r="I78" i="1" s="1"/>
  <c r="Q76" i="1"/>
  <c r="Q78" i="1" s="1"/>
  <c r="J76" i="1"/>
  <c r="J78" i="1" s="1"/>
  <c r="AL29" i="1"/>
  <c r="B76" i="1"/>
  <c r="B78" i="1" s="1"/>
  <c r="B80" i="1" s="1"/>
  <c r="X76" i="1"/>
  <c r="X78" i="1" s="1"/>
  <c r="AL32" i="1"/>
  <c r="K86" i="1"/>
  <c r="M23" i="1" s="1"/>
  <c r="AL68" i="1"/>
  <c r="AL66" i="1"/>
  <c r="AL67" i="1"/>
  <c r="AL63" i="1"/>
  <c r="AL62" i="1"/>
  <c r="AL60" i="1"/>
  <c r="AL56" i="1"/>
  <c r="AL61" i="1"/>
  <c r="AL57" i="1"/>
  <c r="AL42" i="1"/>
  <c r="AM39" i="1" s="1"/>
  <c r="AL46" i="1"/>
  <c r="AL47" i="1"/>
  <c r="AL53" i="1"/>
  <c r="AL52" i="1"/>
  <c r="AL45" i="1"/>
  <c r="AL50" i="1"/>
  <c r="AL35" i="1"/>
  <c r="AM34" i="1" s="1"/>
  <c r="S78" i="1"/>
  <c r="D78" i="1"/>
  <c r="AL31" i="1"/>
  <c r="C78" i="1"/>
  <c r="Y78" i="1"/>
  <c r="AL30" i="1"/>
  <c r="H78" i="1"/>
  <c r="P78" i="1"/>
  <c r="U78" i="1"/>
  <c r="AH78" i="1"/>
  <c r="T78" i="1"/>
  <c r="AE78" i="1"/>
  <c r="AF78" i="1"/>
  <c r="AC78" i="1"/>
  <c r="R78" i="1"/>
  <c r="AM44" i="1" l="1"/>
  <c r="AL76" i="1"/>
  <c r="AN70" i="1" s="1"/>
  <c r="AM49" i="1"/>
  <c r="M78" i="1"/>
  <c r="AM55" i="1"/>
  <c r="AM59" i="1"/>
  <c r="AM28" i="1"/>
  <c r="AM65" i="1"/>
  <c r="AN65" i="1" s="1"/>
  <c r="C80" i="1"/>
  <c r="D80" i="1" s="1"/>
  <c r="E80" i="1" s="1"/>
  <c r="F80" i="1" s="1"/>
  <c r="G80" i="1" s="1"/>
  <c r="H80" i="1" s="1"/>
  <c r="I80" i="1" s="1"/>
  <c r="J80" i="1" s="1"/>
  <c r="K87" i="1"/>
  <c r="K88" i="1" s="1"/>
  <c r="I87" i="1"/>
  <c r="J87" i="1"/>
  <c r="AM76" i="1" l="1"/>
  <c r="AN76" i="1" s="1"/>
  <c r="AN59" i="1"/>
  <c r="AN49" i="1"/>
  <c r="AN55" i="1"/>
  <c r="AN34" i="1"/>
  <c r="AN44" i="1"/>
  <c r="AN39" i="1"/>
  <c r="AN28" i="1"/>
  <c r="L87" i="1"/>
  <c r="AL8" i="1"/>
  <c r="AL23" i="1" s="1"/>
  <c r="L23" i="1"/>
  <c r="L78" i="1" s="1"/>
  <c r="N23" i="1"/>
  <c r="N78" i="1" s="1"/>
  <c r="K23" i="1"/>
  <c r="K78" i="1" s="1"/>
  <c r="J86" i="1" l="1"/>
  <c r="J88" i="1" s="1"/>
  <c r="I86" i="1"/>
  <c r="I88" i="1" s="1"/>
  <c r="AL78" i="1"/>
  <c r="K80" i="1"/>
  <c r="L80" i="1" s="1"/>
  <c r="M80" i="1" s="1"/>
  <c r="N80" i="1" s="1"/>
  <c r="O80" i="1" s="1"/>
  <c r="P80" i="1" s="1"/>
  <c r="Q80" i="1" s="1"/>
  <c r="R80" i="1" s="1"/>
  <c r="S80" i="1" s="1"/>
  <c r="T80" i="1" s="1"/>
  <c r="U80" i="1" s="1"/>
  <c r="V80" i="1" s="1"/>
  <c r="W80" i="1" s="1"/>
  <c r="X80" i="1" s="1"/>
  <c r="Y80" i="1" s="1"/>
  <c r="Z80" i="1" s="1"/>
  <c r="AA80" i="1" s="1"/>
  <c r="AB80" i="1" s="1"/>
  <c r="AC80" i="1" s="1"/>
  <c r="AD80" i="1" s="1"/>
  <c r="AE80" i="1" s="1"/>
  <c r="AF80" i="1" s="1"/>
  <c r="AG80" i="1" s="1"/>
  <c r="AH80" i="1" s="1"/>
  <c r="AI80" i="1" s="1"/>
  <c r="AJ80" i="1" s="1"/>
  <c r="AK80" i="1" s="1"/>
  <c r="L88" i="1" l="1"/>
  <c r="L86" i="1"/>
</calcChain>
</file>

<file path=xl/sharedStrings.xml><?xml version="1.0" encoding="utf-8"?>
<sst xmlns="http://schemas.openxmlformats.org/spreadsheetml/2006/main" count="132" uniqueCount="129">
  <si>
    <t>Average pay Data Scientist</t>
  </si>
  <si>
    <t>Average pay Product Manager</t>
  </si>
  <si>
    <t>Monthly</t>
  </si>
  <si>
    <t>Annual</t>
  </si>
  <si>
    <t>Gross Margin</t>
  </si>
  <si>
    <t>Total Cost</t>
  </si>
  <si>
    <t>Total</t>
  </si>
  <si>
    <t>Year 3</t>
  </si>
  <si>
    <t>Year 2</t>
  </si>
  <si>
    <t>Year 1</t>
  </si>
  <si>
    <t>Gross Result</t>
  </si>
  <si>
    <t>Cost avoidance</t>
  </si>
  <si>
    <t>Cost saving</t>
  </si>
  <si>
    <t>Revenue retention</t>
  </si>
  <si>
    <t>Revenue addition</t>
  </si>
  <si>
    <t>Month 36</t>
  </si>
  <si>
    <t>Month 35</t>
  </si>
  <si>
    <t>Month 34</t>
  </si>
  <si>
    <t>Month 33</t>
  </si>
  <si>
    <t>Month 32</t>
  </si>
  <si>
    <t>Month 31</t>
  </si>
  <si>
    <t>Month 30</t>
  </si>
  <si>
    <t>Month 29</t>
  </si>
  <si>
    <t>Month 28</t>
  </si>
  <si>
    <t>Month 27</t>
  </si>
  <si>
    <t>Month 26</t>
  </si>
  <si>
    <t>Month 25</t>
  </si>
  <si>
    <t>Month 24</t>
  </si>
  <si>
    <t>Month 23</t>
  </si>
  <si>
    <t>Month 22</t>
  </si>
  <si>
    <t>Month 21</t>
  </si>
  <si>
    <t>Month 20</t>
  </si>
  <si>
    <t>Month 19</t>
  </si>
  <si>
    <t>Month 18</t>
  </si>
  <si>
    <t>Month 17</t>
  </si>
  <si>
    <t>Month 16</t>
  </si>
  <si>
    <t>Month 15</t>
  </si>
  <si>
    <t>Month 14</t>
  </si>
  <si>
    <t>Month 13</t>
  </si>
  <si>
    <t>Month 12</t>
  </si>
  <si>
    <t>Month 11</t>
  </si>
  <si>
    <t>Month 10</t>
  </si>
  <si>
    <t>Month 9</t>
  </si>
  <si>
    <t>Month 8</t>
  </si>
  <si>
    <t>Month 7</t>
  </si>
  <si>
    <t>Month 6</t>
  </si>
  <si>
    <t>Month 5</t>
  </si>
  <si>
    <t>Month 4</t>
  </si>
  <si>
    <t>Month 3</t>
  </si>
  <si>
    <t>Month 2</t>
  </si>
  <si>
    <t>Month 1</t>
  </si>
  <si>
    <t>Don't forget: you can typically assume 25% to 30% more than their gross pay to calculate the fully loaded payroll cost including benefits</t>
  </si>
  <si>
    <t>Hourly</t>
  </si>
  <si>
    <t>Work Days per annum</t>
  </si>
  <si>
    <t>Average Pay Domain Expert use case 1</t>
  </si>
  <si>
    <t>Average Pay Domain Expert use case 2</t>
  </si>
  <si>
    <t>Average Pay Domain Expert use case 3</t>
  </si>
  <si>
    <t>Benefit Strategy</t>
  </si>
  <si>
    <t>Total Benefit</t>
  </si>
  <si>
    <t>People who directly work on pilot and infrastructure setup:</t>
  </si>
  <si>
    <t>Core AI Platform (Hard Infrastructure) &amp; Tooling (Licenses &amp; Platform Services)</t>
  </si>
  <si>
    <t>Token usage (Model Inference &amp; Automation)</t>
  </si>
  <si>
    <t>People and Organization Readiness Beyond a Pilot</t>
  </si>
  <si>
    <t>Ongoing Governance and Risk Management</t>
  </si>
  <si>
    <t>Data Infrastructure Beyond Readiness</t>
  </si>
  <si>
    <t>Other Third Party Vendor &amp; Consulting Costs</t>
  </si>
  <si>
    <t>Average pay ML Engineer</t>
  </si>
  <si>
    <t>Average pay QA capable to set up Eval system</t>
  </si>
  <si>
    <t>Cloud cost variability: GPU reservations vs. on-demand usage spikes</t>
  </si>
  <si>
    <t>Pilot/AI platform team (e.g. 4 Machine Learning Engineers, 1 QA &amp; 1 Product Manager)</t>
  </si>
  <si>
    <t>Data team members for readiness &amp; pipelines (e.g. 2 Data Scientist, 2 ML Ops specialists)</t>
  </si>
  <si>
    <t>Average pay ML Ops Specialist</t>
  </si>
  <si>
    <t>Output monitoring &amp; Human in the Loop reviewers (people with domain knowledge 1,5 FTE on rolling basis)</t>
  </si>
  <si>
    <t>FTEs allocated</t>
  </si>
  <si>
    <t>Human in the Loop reviewing capacity in FTE</t>
  </si>
  <si>
    <t>Governance, legal &amp; security policy, review and audit work</t>
  </si>
  <si>
    <t>Governance, Legal &amp; Security setup and reviews (0.5 FTE on rolling basis)</t>
  </si>
  <si>
    <t>GPU servers (self-hosted or reserved cloud instances, e.g. 6× A100-equivalent nodes @ $50k/yr)</t>
  </si>
  <si>
    <t>Storage and vector DB infrastructure (e.g. 4k per month)</t>
  </si>
  <si>
    <t>Networking, load balancing, security (e.g. 3k per month)</t>
  </si>
  <si>
    <t>Internal developer tooling automations (e.g. USD 30k per year)</t>
  </si>
  <si>
    <t>Customer facing features in production (scales with usage base, e.g. USD 72,000 per year)</t>
  </si>
  <si>
    <t>Evals &amp; experiments (e.g. USD 18000 per year)</t>
  </si>
  <si>
    <t>AI &amp; digital transformation lead</t>
  </si>
  <si>
    <t>Change Management: Internal adoption programs, communication, enablement (e.g. 0.5 FTE for 1 year)</t>
  </si>
  <si>
    <t>AI Literacy Training for all teams (e.g. training budget of 40k per year on tooling, ethics, etc...)</t>
  </si>
  <si>
    <t>AI Fluency trainings: special topics such as MLOps, evals or intentional trust building e.g. 25k per year)</t>
  </si>
  <si>
    <t>Periodic model audits (e.g. once per year at 40k)</t>
  </si>
  <si>
    <t>Security hardening: pen testing, red-teaming, secure data pipeline design (e.g. 60k per year)</t>
  </si>
  <si>
    <t>Responsible AI frameworks: policy creation, audit trails, documentation (e.g. 30k to create year 1, then 5k for updates per year)</t>
  </si>
  <si>
    <t>Data Quality and Lineage Tooling (e.g. 4k / month)</t>
  </si>
  <si>
    <t>Ongoing data quality operations: Cleansing, labeling, annotation, validation, pipelines, etc... (e.g. 0.5 FTEs)</t>
  </si>
  <si>
    <t>MLOps &amp; LLMOps platforms: Deployment, orchestration, lifecycle management (e.g. 8k / month)</t>
  </si>
  <si>
    <t>Model monitoring / eval tooling (e.g. 3k / month)</t>
  </si>
  <si>
    <t>Prompt orchestration / workflow automation tooling (e.g. 2k / month)</t>
  </si>
  <si>
    <t>Integration work: APIs, MCPs, workflow automation, embedding models into existing systems (e.g. 1 FTE)</t>
  </si>
  <si>
    <t>ML/AI Operations &amp; Integration:</t>
  </si>
  <si>
    <t>Operational Scaling Costs (year 2 and three)</t>
  </si>
  <si>
    <t>Latency &amp; throughput engineering: caching, routing, sharding strategies (e.g. 1FTE MLOps Expert)</t>
  </si>
  <si>
    <t>Observability: logging, tracing, cost monitoring dashboards (e.g. 1 FTE Business Analyst)</t>
  </si>
  <si>
    <t>Business Analyst</t>
  </si>
  <si>
    <t>Incident response: On-call rotations and runbooks for AI-specific issues (e.g. 0,5 FTE MLOps Specialist)</t>
  </si>
  <si>
    <t>Average pay UX Design expert</t>
  </si>
  <si>
    <t>Interface adaptation: UI/UX revamps to support AI-driven workflows (1 UX Design FTE)</t>
  </si>
  <si>
    <t>Any Other Third Party tools or Services: e.g. Testing or Monitoring platforms, Annotation services</t>
  </si>
  <si>
    <t>Other (Contingency Planning for unknown extra expenses e.g. 60k per year)</t>
  </si>
  <si>
    <t>Consulting / integration partners: Often needed for getting started with first projects (e.g. 90k per year)</t>
  </si>
  <si>
    <t>Benefit assumption 1: Monthly cost savings from use case one starting in Month 3</t>
  </si>
  <si>
    <t>Use Case 2: Sales enablement</t>
  </si>
  <si>
    <t>Use Case 1: Cost savings in Customer Care</t>
  </si>
  <si>
    <t>Use Case 3: Churn reduction</t>
  </si>
  <si>
    <t>Benefit assumption 3: Churn reduction by offering personalized benefit (40k retained revenue starting month 7)</t>
  </si>
  <si>
    <t>Benefit assumption 4: cost avoidance use case 4 starting month 9</t>
  </si>
  <si>
    <t>Use Case 4</t>
  </si>
  <si>
    <t>Benefit assumption 5: revenue addition use case starting month 12</t>
  </si>
  <si>
    <t>Use Case 5</t>
  </si>
  <si>
    <t>Benefit assumption 6: cost saving use case starting month 14</t>
  </si>
  <si>
    <t>Use Case 6</t>
  </si>
  <si>
    <t>Use Case 7</t>
  </si>
  <si>
    <t>Use Case 8</t>
  </si>
  <si>
    <t>Benefit assumption 7: revenue retention starting month 18</t>
  </si>
  <si>
    <t>Starting Month</t>
  </si>
  <si>
    <t>Monthly Benefit</t>
  </si>
  <si>
    <t>Benefit assumption 8: cost avoidance starting month 24</t>
  </si>
  <si>
    <t>Benefit assumption 2: Sales enablement of 1 extra 150k deal per month starting month 5</t>
  </si>
  <si>
    <t>This Business Case Template was created by Simonetta Batteiger, Founder at Inclusive Leaders. You're free to use and adapt this for your needs.</t>
  </si>
  <si>
    <r>
      <rPr>
        <b/>
        <sz val="11"/>
        <color theme="1"/>
        <rFont val="Arial"/>
        <family val="2"/>
      </rPr>
      <t xml:space="preserve">Tip: </t>
    </r>
    <r>
      <rPr>
        <sz val="11"/>
        <color theme="1"/>
        <rFont val="Arial"/>
        <family val="2"/>
      </rPr>
      <t>Ask your HR Department for average pay numbers or Google them based on your market.</t>
    </r>
  </si>
  <si>
    <t>Cost items</t>
  </si>
  <si>
    <t>Cummulative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</si>
</sst>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[$$-409]* #,##0.00_);_([$$-409]* \(#,##0.00\);_([$$-409]* &quot;-&quot;??_);_(@_)"/>
    <numFmt numFmtId="165" formatCode="_-* #,##0.00\ &quot;€&quot;_-;\-* #,##0.00\ &quot;€&quot;_-;_-* &quot;-&quot;??\ &quot;€&quot;_-;_-@_-"/>
    <numFmt numFmtId="174" formatCode="_([$€-2]\ * #,##0.00_);_([$€-2]\ * \(#,##0.00\);_([$€-2]\ * &quot;-&quot;??_);_(@_)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3F3F76"/>
      <name val="Arial"/>
      <family val="2"/>
    </font>
    <font>
      <b/>
      <sz val="11"/>
      <color rgb="FF3F3F76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3" borderId="2" applyNumberFormat="0" applyFont="0" applyAlignment="0" applyProtection="0"/>
    <xf numFmtId="0" fontId="1" fillId="4" borderId="0" applyNumberFormat="0" applyBorder="0" applyAlignment="0" applyProtection="0"/>
  </cellStyleXfs>
  <cellXfs count="6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174" fontId="6" fillId="0" borderId="0" xfId="1" applyNumberFormat="1" applyFont="1"/>
    <xf numFmtId="174" fontId="7" fillId="0" borderId="0" xfId="0" applyNumberFormat="1" applyFont="1"/>
    <xf numFmtId="174" fontId="6" fillId="0" borderId="0" xfId="0" applyNumberFormat="1" applyFont="1"/>
    <xf numFmtId="174" fontId="7" fillId="0" borderId="4" xfId="0" applyNumberFormat="1" applyFont="1" applyBorder="1"/>
    <xf numFmtId="0" fontId="6" fillId="0" borderId="4" xfId="0" applyFont="1" applyBorder="1"/>
    <xf numFmtId="9" fontId="6" fillId="0" borderId="0" xfId="2" applyFont="1"/>
    <xf numFmtId="174" fontId="6" fillId="5" borderId="0" xfId="0" applyNumberFormat="1" applyFont="1" applyFill="1"/>
    <xf numFmtId="174" fontId="6" fillId="5" borderId="0" xfId="1" applyNumberFormat="1" applyFont="1" applyFill="1"/>
    <xf numFmtId="174" fontId="7" fillId="0" borderId="0" xfId="1" applyNumberFormat="1" applyFont="1"/>
    <xf numFmtId="164" fontId="6" fillId="0" borderId="0" xfId="1" applyNumberFormat="1" applyFont="1"/>
    <xf numFmtId="164" fontId="7" fillId="0" borderId="0" xfId="0" applyNumberFormat="1" applyFont="1"/>
    <xf numFmtId="0" fontId="6" fillId="5" borderId="0" xfId="0" applyFont="1" applyFill="1"/>
    <xf numFmtId="0" fontId="7" fillId="4" borderId="0" xfId="5" applyFont="1"/>
    <xf numFmtId="0" fontId="7" fillId="4" borderId="0" xfId="5" applyFont="1" applyAlignment="1">
      <alignment horizontal="center"/>
    </xf>
    <xf numFmtId="174" fontId="8" fillId="5" borderId="0" xfId="3" applyNumberFormat="1" applyFont="1" applyFill="1" applyBorder="1"/>
    <xf numFmtId="0" fontId="6" fillId="4" borderId="0" xfId="5" applyFont="1"/>
    <xf numFmtId="174" fontId="6" fillId="4" borderId="0" xfId="5" applyNumberFormat="1" applyFont="1"/>
    <xf numFmtId="174" fontId="7" fillId="4" borderId="0" xfId="5" applyNumberFormat="1" applyFont="1"/>
    <xf numFmtId="0" fontId="7" fillId="4" borderId="3" xfId="5" applyFont="1" applyBorder="1"/>
    <xf numFmtId="0" fontId="6" fillId="4" borderId="3" xfId="5" applyFont="1" applyBorder="1"/>
    <xf numFmtId="174" fontId="6" fillId="4" borderId="3" xfId="5" applyNumberFormat="1" applyFont="1" applyBorder="1"/>
    <xf numFmtId="174" fontId="7" fillId="4" borderId="3" xfId="5" applyNumberFormat="1" applyFont="1" applyBorder="1"/>
    <xf numFmtId="164" fontId="6" fillId="0" borderId="0" xfId="0" applyNumberFormat="1" applyFont="1"/>
    <xf numFmtId="0" fontId="8" fillId="0" borderId="0" xfId="3" applyFont="1" applyFill="1" applyBorder="1"/>
    <xf numFmtId="0" fontId="7" fillId="0" borderId="11" xfId="0" applyFont="1" applyBorder="1"/>
    <xf numFmtId="0" fontId="9" fillId="0" borderId="4" xfId="3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2" xfId="0" applyFont="1" applyBorder="1"/>
    <xf numFmtId="0" fontId="8" fillId="5" borderId="0" xfId="3" applyFont="1" applyFill="1" applyBorder="1" applyAlignment="1">
      <alignment horizontal="right"/>
    </xf>
    <xf numFmtId="0" fontId="6" fillId="3" borderId="5" xfId="4" applyFont="1" applyBorder="1"/>
    <xf numFmtId="0" fontId="6" fillId="3" borderId="6" xfId="4" applyFont="1" applyBorder="1"/>
    <xf numFmtId="0" fontId="6" fillId="3" borderId="7" xfId="4" applyFont="1" applyBorder="1"/>
    <xf numFmtId="0" fontId="6" fillId="3" borderId="8" xfId="4" applyFont="1" applyBorder="1"/>
    <xf numFmtId="0" fontId="6" fillId="3" borderId="9" xfId="4" applyFont="1" applyBorder="1"/>
    <xf numFmtId="0" fontId="6" fillId="3" borderId="10" xfId="4" applyFont="1" applyBorder="1"/>
    <xf numFmtId="0" fontId="6" fillId="0" borderId="0" xfId="0" applyFont="1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0" fillId="6" borderId="0" xfId="0" applyFont="1" applyFill="1"/>
    <xf numFmtId="0" fontId="11" fillId="6" borderId="0" xfId="0" applyFont="1" applyFill="1"/>
    <xf numFmtId="0" fontId="12" fillId="0" borderId="0" xfId="0" applyFont="1" applyAlignment="1">
      <alignment horizontal="center"/>
    </xf>
    <xf numFmtId="17" fontId="12" fillId="0" borderId="0" xfId="0" applyNumberFormat="1" applyFont="1" applyAlignment="1">
      <alignment horizontal="center"/>
    </xf>
    <xf numFmtId="0" fontId="12" fillId="6" borderId="4" xfId="0" applyFont="1" applyFill="1" applyBorder="1"/>
    <xf numFmtId="174" fontId="13" fillId="6" borderId="4" xfId="0" applyNumberFormat="1" applyFont="1" applyFill="1" applyBorder="1"/>
    <xf numFmtId="174" fontId="12" fillId="6" borderId="4" xfId="0" applyNumberFormat="1" applyFont="1" applyFill="1" applyBorder="1"/>
    <xf numFmtId="174" fontId="6" fillId="7" borderId="0" xfId="0" applyNumberFormat="1" applyFont="1" applyFill="1"/>
    <xf numFmtId="174" fontId="7" fillId="7" borderId="0" xfId="0" applyNumberFormat="1" applyFont="1" applyFill="1"/>
    <xf numFmtId="0" fontId="10" fillId="7" borderId="0" xfId="0" applyFont="1" applyFill="1"/>
    <xf numFmtId="0" fontId="12" fillId="7" borderId="4" xfId="0" applyFont="1" applyFill="1" applyBorder="1"/>
    <xf numFmtId="174" fontId="13" fillId="7" borderId="4" xfId="0" applyNumberFormat="1" applyFont="1" applyFill="1" applyBorder="1"/>
    <xf numFmtId="174" fontId="12" fillId="7" borderId="4" xfId="0" applyNumberFormat="1" applyFont="1" applyFill="1" applyBorder="1"/>
    <xf numFmtId="164" fontId="13" fillId="7" borderId="4" xfId="0" applyNumberFormat="1" applyFont="1" applyFill="1" applyBorder="1"/>
    <xf numFmtId="0" fontId="13" fillId="7" borderId="4" xfId="0" applyFont="1" applyFill="1" applyBorder="1"/>
    <xf numFmtId="0" fontId="12" fillId="8" borderId="3" xfId="0" applyFont="1" applyFill="1" applyBorder="1"/>
    <xf numFmtId="174" fontId="13" fillId="8" borderId="3" xfId="0" applyNumberFormat="1" applyFont="1" applyFill="1" applyBorder="1"/>
    <xf numFmtId="174" fontId="12" fillId="8" borderId="3" xfId="0" applyNumberFormat="1" applyFont="1" applyFill="1" applyBorder="1"/>
    <xf numFmtId="0" fontId="13" fillId="8" borderId="3" xfId="0" applyFont="1" applyFill="1" applyBorder="1"/>
  </cellXfs>
  <cellStyles count="6">
    <cellStyle name="20% - Accent3" xfId="5" builtinId="38"/>
    <cellStyle name="Currency" xfId="1" builtinId="4"/>
    <cellStyle name="Input" xfId="3" builtinId="20"/>
    <cellStyle name="Normal" xfId="0" builtinId="0"/>
    <cellStyle name="Note" xfId="4" builtin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A2DB3-D6F0-4AB0-952A-3824DF3BD7F5}">
  <dimension ref="A1:AN109"/>
  <sheetViews>
    <sheetView tabSelected="1" zoomScale="85" zoomScaleNormal="85" workbookViewId="0">
      <pane xSplit="1" ySplit="4" topLeftCell="B61" activePane="bottomRight" state="frozen"/>
      <selection pane="topRight" activeCell="B1" sqref="B1"/>
      <selection pane="bottomLeft" activeCell="A4" sqref="A4"/>
      <selection pane="bottomRight"/>
    </sheetView>
  </sheetViews>
  <sheetFormatPr defaultColWidth="10.85546875" defaultRowHeight="15" x14ac:dyDescent="0.25"/>
  <cols>
    <col min="1" max="1" width="102.140625" style="4" customWidth="1"/>
    <col min="2" max="2" width="18.140625" style="4" customWidth="1"/>
    <col min="3" max="3" width="18.5703125" style="4" customWidth="1"/>
    <col min="4" max="4" width="19.5703125" style="4" customWidth="1"/>
    <col min="5" max="6" width="17.140625" style="4" bestFit="1" customWidth="1"/>
    <col min="7" max="7" width="17.5703125" style="4" customWidth="1"/>
    <col min="8" max="8" width="18.42578125" style="4" customWidth="1"/>
    <col min="9" max="9" width="17.85546875" style="4" customWidth="1"/>
    <col min="10" max="11" width="17.140625" style="4" bestFit="1" customWidth="1"/>
    <col min="12" max="12" width="17.85546875" style="4" bestFit="1" customWidth="1"/>
    <col min="13" max="31" width="17.140625" style="4" bestFit="1" customWidth="1"/>
    <col min="32" max="37" width="17.85546875" style="4" bestFit="1" customWidth="1"/>
    <col min="38" max="38" width="20.7109375" style="5" bestFit="1" customWidth="1"/>
    <col min="39" max="39" width="16.85546875" style="5" customWidth="1"/>
    <col min="40" max="40" width="12.7109375" style="4" bestFit="1" customWidth="1"/>
    <col min="41" max="16384" width="10.85546875" style="4"/>
  </cols>
  <sheetData>
    <row r="1" spans="1:39" s="43" customFormat="1" ht="18" x14ac:dyDescent="0.25">
      <c r="A1" s="43" t="s">
        <v>125</v>
      </c>
    </row>
    <row r="2" spans="1:39" s="5" customFormat="1" hidden="1" x14ac:dyDescent="0.25"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5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5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  <c r="AG2" s="5">
        <v>32</v>
      </c>
      <c r="AH2" s="5">
        <v>33</v>
      </c>
      <c r="AI2" s="5">
        <v>34</v>
      </c>
      <c r="AJ2" s="5">
        <v>35</v>
      </c>
      <c r="AK2" s="5">
        <v>36</v>
      </c>
    </row>
    <row r="4" spans="1:39" s="48" customFormat="1" ht="15.75" x14ac:dyDescent="0.25">
      <c r="B4" s="49" t="s">
        <v>50</v>
      </c>
      <c r="C4" s="49" t="s">
        <v>49</v>
      </c>
      <c r="D4" s="49" t="s">
        <v>48</v>
      </c>
      <c r="E4" s="49" t="s">
        <v>47</v>
      </c>
      <c r="F4" s="49" t="s">
        <v>46</v>
      </c>
      <c r="G4" s="49" t="s">
        <v>45</v>
      </c>
      <c r="H4" s="49" t="s">
        <v>44</v>
      </c>
      <c r="I4" s="49" t="s">
        <v>43</v>
      </c>
      <c r="J4" s="49" t="s">
        <v>42</v>
      </c>
      <c r="K4" s="49" t="s">
        <v>41</v>
      </c>
      <c r="L4" s="49" t="s">
        <v>40</v>
      </c>
      <c r="M4" s="49" t="s">
        <v>39</v>
      </c>
      <c r="N4" s="49" t="s">
        <v>38</v>
      </c>
      <c r="O4" s="49" t="s">
        <v>37</v>
      </c>
      <c r="P4" s="49" t="s">
        <v>36</v>
      </c>
      <c r="Q4" s="49" t="s">
        <v>35</v>
      </c>
      <c r="R4" s="49" t="s">
        <v>34</v>
      </c>
      <c r="S4" s="49" t="s">
        <v>33</v>
      </c>
      <c r="T4" s="49" t="s">
        <v>32</v>
      </c>
      <c r="U4" s="49" t="s">
        <v>31</v>
      </c>
      <c r="V4" s="49" t="s">
        <v>30</v>
      </c>
      <c r="W4" s="49" t="s">
        <v>29</v>
      </c>
      <c r="X4" s="49" t="s">
        <v>28</v>
      </c>
      <c r="Y4" s="49" t="s">
        <v>27</v>
      </c>
      <c r="Z4" s="49" t="s">
        <v>26</v>
      </c>
      <c r="AA4" s="49" t="s">
        <v>25</v>
      </c>
      <c r="AB4" s="49" t="s">
        <v>24</v>
      </c>
      <c r="AC4" s="49" t="s">
        <v>23</v>
      </c>
      <c r="AD4" s="49" t="s">
        <v>22</v>
      </c>
      <c r="AE4" s="49" t="s">
        <v>21</v>
      </c>
      <c r="AF4" s="49" t="s">
        <v>20</v>
      </c>
      <c r="AG4" s="49" t="s">
        <v>19</v>
      </c>
      <c r="AH4" s="49" t="s">
        <v>18</v>
      </c>
      <c r="AI4" s="49" t="s">
        <v>17</v>
      </c>
      <c r="AJ4" s="49" t="s">
        <v>16</v>
      </c>
      <c r="AK4" s="49" t="s">
        <v>15</v>
      </c>
      <c r="AL4" s="48" t="s">
        <v>6</v>
      </c>
    </row>
    <row r="5" spans="1:39" s="45" customFormat="1" ht="18" x14ac:dyDescent="0.25">
      <c r="A5" s="46" t="s">
        <v>57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6"/>
      <c r="AM5" s="44"/>
    </row>
    <row r="7" spans="1:39" x14ac:dyDescent="0.25">
      <c r="A7" s="5" t="s">
        <v>14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8">
        <f>SUM(D7:AK7)</f>
        <v>0</v>
      </c>
      <c r="AM7" s="8"/>
    </row>
    <row r="8" spans="1:39" x14ac:dyDescent="0.25">
      <c r="A8" s="4" t="s">
        <v>108</v>
      </c>
      <c r="B8" s="7">
        <f>IF(B$2&lt;$C$86,0,$D$86)</f>
        <v>0</v>
      </c>
      <c r="C8" s="7">
        <f t="shared" ref="C8:AK8" si="0">IF(C$2&lt;$C$86,0,$D$86)</f>
        <v>0</v>
      </c>
      <c r="D8" s="7">
        <f t="shared" si="0"/>
        <v>0</v>
      </c>
      <c r="E8" s="7">
        <f t="shared" si="0"/>
        <v>0</v>
      </c>
      <c r="F8" s="7">
        <f t="shared" si="0"/>
        <v>150000</v>
      </c>
      <c r="G8" s="7">
        <f t="shared" si="0"/>
        <v>150000</v>
      </c>
      <c r="H8" s="7">
        <f t="shared" si="0"/>
        <v>150000</v>
      </c>
      <c r="I8" s="7">
        <f t="shared" si="0"/>
        <v>150000</v>
      </c>
      <c r="J8" s="7">
        <f t="shared" si="0"/>
        <v>150000</v>
      </c>
      <c r="K8" s="7">
        <f t="shared" si="0"/>
        <v>150000</v>
      </c>
      <c r="L8" s="7">
        <f t="shared" si="0"/>
        <v>150000</v>
      </c>
      <c r="M8" s="7">
        <f t="shared" si="0"/>
        <v>150000</v>
      </c>
      <c r="N8" s="7">
        <f t="shared" si="0"/>
        <v>150000</v>
      </c>
      <c r="O8" s="7">
        <f t="shared" si="0"/>
        <v>150000</v>
      </c>
      <c r="P8" s="7">
        <f t="shared" si="0"/>
        <v>150000</v>
      </c>
      <c r="Q8" s="7">
        <f t="shared" si="0"/>
        <v>150000</v>
      </c>
      <c r="R8" s="7">
        <f t="shared" si="0"/>
        <v>150000</v>
      </c>
      <c r="S8" s="7">
        <f t="shared" si="0"/>
        <v>150000</v>
      </c>
      <c r="T8" s="7">
        <f t="shared" si="0"/>
        <v>150000</v>
      </c>
      <c r="U8" s="7">
        <f t="shared" si="0"/>
        <v>150000</v>
      </c>
      <c r="V8" s="7">
        <f t="shared" si="0"/>
        <v>150000</v>
      </c>
      <c r="W8" s="7">
        <f t="shared" si="0"/>
        <v>150000</v>
      </c>
      <c r="X8" s="7">
        <f t="shared" si="0"/>
        <v>150000</v>
      </c>
      <c r="Y8" s="7">
        <f t="shared" si="0"/>
        <v>150000</v>
      </c>
      <c r="Z8" s="7">
        <f t="shared" si="0"/>
        <v>150000</v>
      </c>
      <c r="AA8" s="7">
        <f t="shared" si="0"/>
        <v>150000</v>
      </c>
      <c r="AB8" s="7">
        <f t="shared" si="0"/>
        <v>150000</v>
      </c>
      <c r="AC8" s="7">
        <f t="shared" si="0"/>
        <v>150000</v>
      </c>
      <c r="AD8" s="7">
        <f t="shared" si="0"/>
        <v>150000</v>
      </c>
      <c r="AE8" s="7">
        <f t="shared" si="0"/>
        <v>150000</v>
      </c>
      <c r="AF8" s="7">
        <f t="shared" si="0"/>
        <v>150000</v>
      </c>
      <c r="AG8" s="7">
        <f t="shared" si="0"/>
        <v>150000</v>
      </c>
      <c r="AH8" s="7">
        <f t="shared" si="0"/>
        <v>150000</v>
      </c>
      <c r="AI8" s="7">
        <f t="shared" si="0"/>
        <v>150000</v>
      </c>
      <c r="AJ8" s="7">
        <f t="shared" si="0"/>
        <v>150000</v>
      </c>
      <c r="AK8" s="7">
        <f t="shared" si="0"/>
        <v>150000</v>
      </c>
      <c r="AL8" s="8">
        <f t="shared" ref="AL8:AL22" si="1">SUM(D8:AK8)</f>
        <v>4800000</v>
      </c>
      <c r="AM8" s="8"/>
    </row>
    <row r="9" spans="1:39" x14ac:dyDescent="0.25">
      <c r="A9" s="4" t="s">
        <v>115</v>
      </c>
      <c r="B9" s="7">
        <f>IF(B$2&lt;$C$89,0,$D$89)</f>
        <v>0</v>
      </c>
      <c r="C9" s="7">
        <f t="shared" ref="C9:AK9" si="2">IF(C$2&lt;$C$89,0,$D$89)</f>
        <v>0</v>
      </c>
      <c r="D9" s="7">
        <f t="shared" si="2"/>
        <v>0</v>
      </c>
      <c r="E9" s="7">
        <f t="shared" si="2"/>
        <v>0</v>
      </c>
      <c r="F9" s="7">
        <f t="shared" si="2"/>
        <v>0</v>
      </c>
      <c r="G9" s="7">
        <f t="shared" si="2"/>
        <v>0</v>
      </c>
      <c r="H9" s="7">
        <f t="shared" si="2"/>
        <v>0</v>
      </c>
      <c r="I9" s="7">
        <f t="shared" si="2"/>
        <v>0</v>
      </c>
      <c r="J9" s="7">
        <f t="shared" si="2"/>
        <v>0</v>
      </c>
      <c r="K9" s="7">
        <f t="shared" si="2"/>
        <v>0</v>
      </c>
      <c r="L9" s="7">
        <f t="shared" si="2"/>
        <v>0</v>
      </c>
      <c r="M9" s="7">
        <f t="shared" si="2"/>
        <v>200000</v>
      </c>
      <c r="N9" s="7">
        <f t="shared" si="2"/>
        <v>200000</v>
      </c>
      <c r="O9" s="7">
        <f t="shared" si="2"/>
        <v>200000</v>
      </c>
      <c r="P9" s="7">
        <f t="shared" si="2"/>
        <v>200000</v>
      </c>
      <c r="Q9" s="7">
        <f t="shared" si="2"/>
        <v>200000</v>
      </c>
      <c r="R9" s="7">
        <f t="shared" si="2"/>
        <v>200000</v>
      </c>
      <c r="S9" s="7">
        <f t="shared" si="2"/>
        <v>200000</v>
      </c>
      <c r="T9" s="7">
        <f t="shared" si="2"/>
        <v>200000</v>
      </c>
      <c r="U9" s="7">
        <f t="shared" si="2"/>
        <v>200000</v>
      </c>
      <c r="V9" s="7">
        <f t="shared" si="2"/>
        <v>200000</v>
      </c>
      <c r="W9" s="7">
        <f t="shared" si="2"/>
        <v>200000</v>
      </c>
      <c r="X9" s="7">
        <f t="shared" si="2"/>
        <v>200000</v>
      </c>
      <c r="Y9" s="7">
        <f t="shared" si="2"/>
        <v>200000</v>
      </c>
      <c r="Z9" s="7">
        <f t="shared" si="2"/>
        <v>200000</v>
      </c>
      <c r="AA9" s="7">
        <f t="shared" si="2"/>
        <v>200000</v>
      </c>
      <c r="AB9" s="7">
        <f t="shared" si="2"/>
        <v>200000</v>
      </c>
      <c r="AC9" s="7">
        <f t="shared" si="2"/>
        <v>200000</v>
      </c>
      <c r="AD9" s="7">
        <f t="shared" si="2"/>
        <v>200000</v>
      </c>
      <c r="AE9" s="7">
        <f t="shared" si="2"/>
        <v>200000</v>
      </c>
      <c r="AF9" s="7">
        <f t="shared" si="2"/>
        <v>200000</v>
      </c>
      <c r="AG9" s="7">
        <f t="shared" si="2"/>
        <v>200000</v>
      </c>
      <c r="AH9" s="7">
        <f t="shared" si="2"/>
        <v>200000</v>
      </c>
      <c r="AI9" s="7">
        <f t="shared" si="2"/>
        <v>200000</v>
      </c>
      <c r="AJ9" s="7">
        <f t="shared" si="2"/>
        <v>200000</v>
      </c>
      <c r="AK9" s="7">
        <f t="shared" si="2"/>
        <v>200000</v>
      </c>
      <c r="AL9" s="8">
        <f t="shared" si="1"/>
        <v>5000000</v>
      </c>
      <c r="AM9" s="8"/>
    </row>
    <row r="10" spans="1:39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8"/>
      <c r="AM10" s="8"/>
    </row>
    <row r="11" spans="1:39" x14ac:dyDescent="0.25">
      <c r="A11" s="5" t="s">
        <v>13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8">
        <f t="shared" si="1"/>
        <v>0</v>
      </c>
      <c r="AM11" s="8"/>
    </row>
    <row r="12" spans="1:39" x14ac:dyDescent="0.25">
      <c r="A12" s="4" t="s">
        <v>110</v>
      </c>
      <c r="B12" s="7">
        <f>IF(B$2&lt;$C$87,0,$D$87)</f>
        <v>0</v>
      </c>
      <c r="C12" s="7">
        <f t="shared" ref="C12:AK12" si="3">IF(C$2&lt;$C$87,0,$D$87)</f>
        <v>0</v>
      </c>
      <c r="D12" s="7">
        <f t="shared" si="3"/>
        <v>0</v>
      </c>
      <c r="E12" s="7">
        <f t="shared" si="3"/>
        <v>0</v>
      </c>
      <c r="F12" s="7">
        <f t="shared" si="3"/>
        <v>0</v>
      </c>
      <c r="G12" s="7">
        <f t="shared" si="3"/>
        <v>0</v>
      </c>
      <c r="H12" s="7">
        <f t="shared" si="3"/>
        <v>60000</v>
      </c>
      <c r="I12" s="7">
        <f t="shared" si="3"/>
        <v>60000</v>
      </c>
      <c r="J12" s="7">
        <f t="shared" si="3"/>
        <v>60000</v>
      </c>
      <c r="K12" s="7">
        <f t="shared" si="3"/>
        <v>60000</v>
      </c>
      <c r="L12" s="7">
        <f t="shared" si="3"/>
        <v>60000</v>
      </c>
      <c r="M12" s="7">
        <f t="shared" si="3"/>
        <v>60000</v>
      </c>
      <c r="N12" s="7">
        <f t="shared" si="3"/>
        <v>60000</v>
      </c>
      <c r="O12" s="7">
        <f t="shared" si="3"/>
        <v>60000</v>
      </c>
      <c r="P12" s="7">
        <f t="shared" si="3"/>
        <v>60000</v>
      </c>
      <c r="Q12" s="7">
        <f t="shared" si="3"/>
        <v>60000</v>
      </c>
      <c r="R12" s="7">
        <f t="shared" si="3"/>
        <v>60000</v>
      </c>
      <c r="S12" s="7">
        <f t="shared" si="3"/>
        <v>60000</v>
      </c>
      <c r="T12" s="7">
        <f t="shared" si="3"/>
        <v>60000</v>
      </c>
      <c r="U12" s="7">
        <f t="shared" si="3"/>
        <v>60000</v>
      </c>
      <c r="V12" s="7">
        <f t="shared" si="3"/>
        <v>60000</v>
      </c>
      <c r="W12" s="7">
        <f t="shared" si="3"/>
        <v>60000</v>
      </c>
      <c r="X12" s="7">
        <f t="shared" si="3"/>
        <v>60000</v>
      </c>
      <c r="Y12" s="7">
        <f t="shared" si="3"/>
        <v>60000</v>
      </c>
      <c r="Z12" s="7">
        <f t="shared" si="3"/>
        <v>60000</v>
      </c>
      <c r="AA12" s="7">
        <f t="shared" si="3"/>
        <v>60000</v>
      </c>
      <c r="AB12" s="7">
        <f t="shared" si="3"/>
        <v>60000</v>
      </c>
      <c r="AC12" s="7">
        <f t="shared" si="3"/>
        <v>60000</v>
      </c>
      <c r="AD12" s="7">
        <f t="shared" si="3"/>
        <v>60000</v>
      </c>
      <c r="AE12" s="7">
        <f t="shared" si="3"/>
        <v>60000</v>
      </c>
      <c r="AF12" s="7">
        <f t="shared" si="3"/>
        <v>60000</v>
      </c>
      <c r="AG12" s="7">
        <f t="shared" si="3"/>
        <v>60000</v>
      </c>
      <c r="AH12" s="7">
        <f t="shared" si="3"/>
        <v>60000</v>
      </c>
      <c r="AI12" s="7">
        <f t="shared" si="3"/>
        <v>60000</v>
      </c>
      <c r="AJ12" s="7">
        <f t="shared" si="3"/>
        <v>60000</v>
      </c>
      <c r="AK12" s="7">
        <f t="shared" si="3"/>
        <v>60000</v>
      </c>
      <c r="AL12" s="8">
        <f t="shared" si="1"/>
        <v>1800000</v>
      </c>
      <c r="AM12" s="8"/>
    </row>
    <row r="13" spans="1:39" x14ac:dyDescent="0.25">
      <c r="A13" s="4" t="s">
        <v>118</v>
      </c>
      <c r="B13" s="7">
        <f>IF(B$2&lt;$C$91,0,$D$91)</f>
        <v>0</v>
      </c>
      <c r="C13" s="7">
        <f t="shared" ref="C13:AK13" si="4">IF(C$2&lt;$C$91,0,$D$91)</f>
        <v>0</v>
      </c>
      <c r="D13" s="7">
        <f t="shared" si="4"/>
        <v>0</v>
      </c>
      <c r="E13" s="7">
        <f t="shared" si="4"/>
        <v>0</v>
      </c>
      <c r="F13" s="7">
        <f t="shared" si="4"/>
        <v>0</v>
      </c>
      <c r="G13" s="7">
        <f t="shared" si="4"/>
        <v>0</v>
      </c>
      <c r="H13" s="7">
        <f t="shared" si="4"/>
        <v>0</v>
      </c>
      <c r="I13" s="7">
        <f t="shared" si="4"/>
        <v>0</v>
      </c>
      <c r="J13" s="7">
        <f t="shared" si="4"/>
        <v>0</v>
      </c>
      <c r="K13" s="7">
        <f t="shared" si="4"/>
        <v>0</v>
      </c>
      <c r="L13" s="7">
        <f t="shared" si="4"/>
        <v>0</v>
      </c>
      <c r="M13" s="7">
        <f t="shared" si="4"/>
        <v>0</v>
      </c>
      <c r="N13" s="7">
        <f t="shared" si="4"/>
        <v>0</v>
      </c>
      <c r="O13" s="7">
        <f t="shared" si="4"/>
        <v>0</v>
      </c>
      <c r="P13" s="7">
        <f t="shared" si="4"/>
        <v>0</v>
      </c>
      <c r="Q13" s="7">
        <f t="shared" si="4"/>
        <v>0</v>
      </c>
      <c r="R13" s="7">
        <f t="shared" si="4"/>
        <v>0</v>
      </c>
      <c r="S13" s="7">
        <f t="shared" si="4"/>
        <v>60000</v>
      </c>
      <c r="T13" s="7">
        <f t="shared" si="4"/>
        <v>60000</v>
      </c>
      <c r="U13" s="7">
        <f t="shared" si="4"/>
        <v>60000</v>
      </c>
      <c r="V13" s="7">
        <f t="shared" si="4"/>
        <v>60000</v>
      </c>
      <c r="W13" s="7">
        <f t="shared" si="4"/>
        <v>60000</v>
      </c>
      <c r="X13" s="7">
        <f t="shared" si="4"/>
        <v>60000</v>
      </c>
      <c r="Y13" s="7">
        <f t="shared" si="4"/>
        <v>60000</v>
      </c>
      <c r="Z13" s="7">
        <f t="shared" si="4"/>
        <v>60000</v>
      </c>
      <c r="AA13" s="7">
        <f t="shared" si="4"/>
        <v>60000</v>
      </c>
      <c r="AB13" s="7">
        <f t="shared" si="4"/>
        <v>60000</v>
      </c>
      <c r="AC13" s="7">
        <f t="shared" si="4"/>
        <v>60000</v>
      </c>
      <c r="AD13" s="7">
        <f t="shared" si="4"/>
        <v>60000</v>
      </c>
      <c r="AE13" s="7">
        <f t="shared" si="4"/>
        <v>60000</v>
      </c>
      <c r="AF13" s="7">
        <f t="shared" si="4"/>
        <v>60000</v>
      </c>
      <c r="AG13" s="7">
        <f t="shared" si="4"/>
        <v>60000</v>
      </c>
      <c r="AH13" s="7">
        <f t="shared" si="4"/>
        <v>60000</v>
      </c>
      <c r="AI13" s="7">
        <f t="shared" si="4"/>
        <v>60000</v>
      </c>
      <c r="AJ13" s="7">
        <f t="shared" si="4"/>
        <v>60000</v>
      </c>
      <c r="AK13" s="7">
        <f t="shared" si="4"/>
        <v>60000</v>
      </c>
      <c r="AL13" s="8">
        <f t="shared" si="1"/>
        <v>1140000</v>
      </c>
      <c r="AM13" s="8"/>
    </row>
    <row r="14" spans="1:39" x14ac:dyDescent="0.2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8">
        <f t="shared" si="1"/>
        <v>0</v>
      </c>
      <c r="AM14" s="8"/>
    </row>
    <row r="15" spans="1:39" x14ac:dyDescent="0.25">
      <c r="A15" s="5" t="s">
        <v>12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8">
        <f t="shared" si="1"/>
        <v>0</v>
      </c>
      <c r="AM15" s="8"/>
    </row>
    <row r="16" spans="1:39" x14ac:dyDescent="0.25">
      <c r="A16" s="4" t="s">
        <v>109</v>
      </c>
      <c r="B16" s="7">
        <f>IF(B$2&lt;$C$85,0,$D$85)</f>
        <v>0</v>
      </c>
      <c r="C16" s="7">
        <f t="shared" ref="C16:AK16" si="5">IF(C$2&lt;$C$85,0,$D$85)</f>
        <v>0</v>
      </c>
      <c r="D16" s="7">
        <f t="shared" si="5"/>
        <v>200000</v>
      </c>
      <c r="E16" s="7">
        <f t="shared" si="5"/>
        <v>200000</v>
      </c>
      <c r="F16" s="7">
        <f t="shared" si="5"/>
        <v>200000</v>
      </c>
      <c r="G16" s="7">
        <f t="shared" si="5"/>
        <v>200000</v>
      </c>
      <c r="H16" s="7">
        <f t="shared" si="5"/>
        <v>200000</v>
      </c>
      <c r="I16" s="7">
        <f t="shared" si="5"/>
        <v>200000</v>
      </c>
      <c r="J16" s="7">
        <f t="shared" si="5"/>
        <v>200000</v>
      </c>
      <c r="K16" s="7">
        <f t="shared" si="5"/>
        <v>200000</v>
      </c>
      <c r="L16" s="7">
        <f t="shared" si="5"/>
        <v>200000</v>
      </c>
      <c r="M16" s="7">
        <f t="shared" si="5"/>
        <v>200000</v>
      </c>
      <c r="N16" s="7">
        <f t="shared" si="5"/>
        <v>200000</v>
      </c>
      <c r="O16" s="7">
        <f t="shared" si="5"/>
        <v>200000</v>
      </c>
      <c r="P16" s="7">
        <f t="shared" si="5"/>
        <v>200000</v>
      </c>
      <c r="Q16" s="7">
        <f t="shared" si="5"/>
        <v>200000</v>
      </c>
      <c r="R16" s="7">
        <f t="shared" si="5"/>
        <v>200000</v>
      </c>
      <c r="S16" s="7">
        <f t="shared" si="5"/>
        <v>200000</v>
      </c>
      <c r="T16" s="7">
        <f t="shared" si="5"/>
        <v>200000</v>
      </c>
      <c r="U16" s="7">
        <f t="shared" si="5"/>
        <v>200000</v>
      </c>
      <c r="V16" s="7">
        <f t="shared" si="5"/>
        <v>200000</v>
      </c>
      <c r="W16" s="7">
        <f t="shared" si="5"/>
        <v>200000</v>
      </c>
      <c r="X16" s="7">
        <f t="shared" si="5"/>
        <v>200000</v>
      </c>
      <c r="Y16" s="7">
        <f t="shared" si="5"/>
        <v>200000</v>
      </c>
      <c r="Z16" s="7">
        <f t="shared" si="5"/>
        <v>200000</v>
      </c>
      <c r="AA16" s="7">
        <f t="shared" si="5"/>
        <v>200000</v>
      </c>
      <c r="AB16" s="7">
        <f t="shared" si="5"/>
        <v>200000</v>
      </c>
      <c r="AC16" s="7">
        <f t="shared" si="5"/>
        <v>200000</v>
      </c>
      <c r="AD16" s="7">
        <f t="shared" si="5"/>
        <v>200000</v>
      </c>
      <c r="AE16" s="7">
        <f t="shared" si="5"/>
        <v>200000</v>
      </c>
      <c r="AF16" s="7">
        <f t="shared" si="5"/>
        <v>200000</v>
      </c>
      <c r="AG16" s="7">
        <f t="shared" si="5"/>
        <v>200000</v>
      </c>
      <c r="AH16" s="7">
        <f t="shared" si="5"/>
        <v>200000</v>
      </c>
      <c r="AI16" s="7">
        <f t="shared" si="5"/>
        <v>200000</v>
      </c>
      <c r="AJ16" s="7">
        <f t="shared" si="5"/>
        <v>200000</v>
      </c>
      <c r="AK16" s="7">
        <f t="shared" si="5"/>
        <v>200000</v>
      </c>
      <c r="AL16" s="8">
        <f t="shared" si="1"/>
        <v>6800000</v>
      </c>
      <c r="AM16" s="8"/>
    </row>
    <row r="17" spans="1:40" x14ac:dyDescent="0.25">
      <c r="A17" s="4" t="s">
        <v>117</v>
      </c>
      <c r="B17" s="7">
        <f>IF(B$2&lt;$C$90,0,$D$90)</f>
        <v>0</v>
      </c>
      <c r="C17" s="7">
        <f t="shared" ref="C17:AK17" si="6">IF(C$2&lt;$C$90,0,$D$90)</f>
        <v>0</v>
      </c>
      <c r="D17" s="7">
        <f t="shared" si="6"/>
        <v>0</v>
      </c>
      <c r="E17" s="7">
        <f t="shared" si="6"/>
        <v>0</v>
      </c>
      <c r="F17" s="7">
        <f t="shared" si="6"/>
        <v>0</v>
      </c>
      <c r="G17" s="7">
        <f t="shared" si="6"/>
        <v>0</v>
      </c>
      <c r="H17" s="7">
        <f t="shared" si="6"/>
        <v>0</v>
      </c>
      <c r="I17" s="7">
        <f t="shared" si="6"/>
        <v>0</v>
      </c>
      <c r="J17" s="7">
        <f t="shared" si="6"/>
        <v>0</v>
      </c>
      <c r="K17" s="7">
        <f t="shared" si="6"/>
        <v>0</v>
      </c>
      <c r="L17" s="7">
        <f t="shared" si="6"/>
        <v>0</v>
      </c>
      <c r="M17" s="7">
        <f t="shared" si="6"/>
        <v>0</v>
      </c>
      <c r="N17" s="7">
        <f t="shared" si="6"/>
        <v>0</v>
      </c>
      <c r="O17" s="7">
        <f t="shared" si="6"/>
        <v>40000</v>
      </c>
      <c r="P17" s="7">
        <f t="shared" si="6"/>
        <v>40000</v>
      </c>
      <c r="Q17" s="7">
        <f t="shared" si="6"/>
        <v>40000</v>
      </c>
      <c r="R17" s="7">
        <f t="shared" si="6"/>
        <v>40000</v>
      </c>
      <c r="S17" s="7">
        <f t="shared" si="6"/>
        <v>40000</v>
      </c>
      <c r="T17" s="7">
        <f t="shared" si="6"/>
        <v>40000</v>
      </c>
      <c r="U17" s="7">
        <f t="shared" si="6"/>
        <v>40000</v>
      </c>
      <c r="V17" s="7">
        <f t="shared" si="6"/>
        <v>40000</v>
      </c>
      <c r="W17" s="7">
        <f t="shared" si="6"/>
        <v>40000</v>
      </c>
      <c r="X17" s="7">
        <f t="shared" si="6"/>
        <v>40000</v>
      </c>
      <c r="Y17" s="7">
        <f t="shared" si="6"/>
        <v>40000</v>
      </c>
      <c r="Z17" s="7">
        <f t="shared" si="6"/>
        <v>40000</v>
      </c>
      <c r="AA17" s="7">
        <f t="shared" si="6"/>
        <v>40000</v>
      </c>
      <c r="AB17" s="7">
        <f t="shared" si="6"/>
        <v>40000</v>
      </c>
      <c r="AC17" s="7">
        <f t="shared" si="6"/>
        <v>40000</v>
      </c>
      <c r="AD17" s="7">
        <f t="shared" si="6"/>
        <v>40000</v>
      </c>
      <c r="AE17" s="7">
        <f t="shared" si="6"/>
        <v>40000</v>
      </c>
      <c r="AF17" s="7">
        <f t="shared" si="6"/>
        <v>40000</v>
      </c>
      <c r="AG17" s="7">
        <f t="shared" si="6"/>
        <v>40000</v>
      </c>
      <c r="AH17" s="7">
        <f t="shared" si="6"/>
        <v>40000</v>
      </c>
      <c r="AI17" s="7">
        <f t="shared" si="6"/>
        <v>40000</v>
      </c>
      <c r="AJ17" s="7">
        <f t="shared" si="6"/>
        <v>40000</v>
      </c>
      <c r="AK17" s="7">
        <f t="shared" si="6"/>
        <v>40000</v>
      </c>
      <c r="AL17" s="8">
        <f t="shared" si="1"/>
        <v>920000</v>
      </c>
      <c r="AM17" s="8"/>
    </row>
    <row r="18" spans="1:40" x14ac:dyDescent="0.2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8">
        <f t="shared" si="1"/>
        <v>0</v>
      </c>
      <c r="AM18" s="8"/>
    </row>
    <row r="19" spans="1:40" x14ac:dyDescent="0.25">
      <c r="A19" s="5" t="s">
        <v>11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8">
        <f t="shared" si="1"/>
        <v>0</v>
      </c>
      <c r="AM19" s="8"/>
    </row>
    <row r="20" spans="1:40" x14ac:dyDescent="0.25">
      <c r="A20" s="4" t="s">
        <v>113</v>
      </c>
      <c r="B20" s="7">
        <f>IF(B$2&lt;$C$88,0,$D$88)</f>
        <v>0</v>
      </c>
      <c r="C20" s="7">
        <f t="shared" ref="C20:AK20" si="7">IF(C$2&lt;$C$88,0,$D$88)</f>
        <v>0</v>
      </c>
      <c r="D20" s="7">
        <f t="shared" si="7"/>
        <v>0</v>
      </c>
      <c r="E20" s="7">
        <f t="shared" si="7"/>
        <v>0</v>
      </c>
      <c r="F20" s="7">
        <f t="shared" si="7"/>
        <v>0</v>
      </c>
      <c r="G20" s="7">
        <f t="shared" si="7"/>
        <v>0</v>
      </c>
      <c r="H20" s="7">
        <f t="shared" si="7"/>
        <v>0</v>
      </c>
      <c r="I20" s="7">
        <f t="shared" si="7"/>
        <v>0</v>
      </c>
      <c r="J20" s="7">
        <f t="shared" si="7"/>
        <v>60000</v>
      </c>
      <c r="K20" s="7">
        <f t="shared" si="7"/>
        <v>60000</v>
      </c>
      <c r="L20" s="7">
        <f t="shared" si="7"/>
        <v>60000</v>
      </c>
      <c r="M20" s="7">
        <f t="shared" si="7"/>
        <v>60000</v>
      </c>
      <c r="N20" s="7">
        <f t="shared" si="7"/>
        <v>60000</v>
      </c>
      <c r="O20" s="7">
        <f t="shared" si="7"/>
        <v>60000</v>
      </c>
      <c r="P20" s="7">
        <f t="shared" si="7"/>
        <v>60000</v>
      </c>
      <c r="Q20" s="7">
        <f t="shared" si="7"/>
        <v>60000</v>
      </c>
      <c r="R20" s="7">
        <f t="shared" si="7"/>
        <v>60000</v>
      </c>
      <c r="S20" s="7">
        <f t="shared" si="7"/>
        <v>60000</v>
      </c>
      <c r="T20" s="7">
        <f t="shared" si="7"/>
        <v>60000</v>
      </c>
      <c r="U20" s="7">
        <f t="shared" si="7"/>
        <v>60000</v>
      </c>
      <c r="V20" s="7">
        <f t="shared" si="7"/>
        <v>60000</v>
      </c>
      <c r="W20" s="7">
        <f t="shared" si="7"/>
        <v>60000</v>
      </c>
      <c r="X20" s="7">
        <f t="shared" si="7"/>
        <v>60000</v>
      </c>
      <c r="Y20" s="7">
        <f t="shared" si="7"/>
        <v>60000</v>
      </c>
      <c r="Z20" s="7">
        <f t="shared" si="7"/>
        <v>60000</v>
      </c>
      <c r="AA20" s="7">
        <f t="shared" si="7"/>
        <v>60000</v>
      </c>
      <c r="AB20" s="7">
        <f t="shared" si="7"/>
        <v>60000</v>
      </c>
      <c r="AC20" s="7">
        <f t="shared" si="7"/>
        <v>60000</v>
      </c>
      <c r="AD20" s="7">
        <f t="shared" si="7"/>
        <v>60000</v>
      </c>
      <c r="AE20" s="7">
        <f t="shared" si="7"/>
        <v>60000</v>
      </c>
      <c r="AF20" s="7">
        <f t="shared" si="7"/>
        <v>60000</v>
      </c>
      <c r="AG20" s="7">
        <f t="shared" si="7"/>
        <v>60000</v>
      </c>
      <c r="AH20" s="7">
        <f t="shared" si="7"/>
        <v>60000</v>
      </c>
      <c r="AI20" s="7">
        <f t="shared" si="7"/>
        <v>60000</v>
      </c>
      <c r="AJ20" s="7">
        <f t="shared" si="7"/>
        <v>60000</v>
      </c>
      <c r="AK20" s="7">
        <f t="shared" si="7"/>
        <v>60000</v>
      </c>
      <c r="AL20" s="8">
        <f t="shared" si="1"/>
        <v>1680000</v>
      </c>
      <c r="AM20" s="8"/>
    </row>
    <row r="21" spans="1:40" x14ac:dyDescent="0.25">
      <c r="A21" s="4" t="s">
        <v>119</v>
      </c>
      <c r="B21" s="7">
        <f>IF(B$2&lt;$C$92,0,$D$92)</f>
        <v>0</v>
      </c>
      <c r="C21" s="7">
        <f t="shared" ref="C21:AK21" si="8">IF(C$2&lt;$C$92,0,$D$92)</f>
        <v>0</v>
      </c>
      <c r="D21" s="7">
        <f t="shared" si="8"/>
        <v>0</v>
      </c>
      <c r="E21" s="7">
        <f t="shared" si="8"/>
        <v>0</v>
      </c>
      <c r="F21" s="7">
        <f t="shared" si="8"/>
        <v>0</v>
      </c>
      <c r="G21" s="7">
        <f t="shared" si="8"/>
        <v>0</v>
      </c>
      <c r="H21" s="7">
        <f t="shared" si="8"/>
        <v>0</v>
      </c>
      <c r="I21" s="7">
        <f t="shared" si="8"/>
        <v>0</v>
      </c>
      <c r="J21" s="7">
        <f t="shared" si="8"/>
        <v>0</v>
      </c>
      <c r="K21" s="7">
        <f t="shared" si="8"/>
        <v>0</v>
      </c>
      <c r="L21" s="7">
        <f t="shared" si="8"/>
        <v>0</v>
      </c>
      <c r="M21" s="7">
        <f t="shared" si="8"/>
        <v>0</v>
      </c>
      <c r="N21" s="7">
        <f t="shared" si="8"/>
        <v>0</v>
      </c>
      <c r="O21" s="7">
        <f t="shared" si="8"/>
        <v>0</v>
      </c>
      <c r="P21" s="7">
        <f t="shared" si="8"/>
        <v>0</v>
      </c>
      <c r="Q21" s="7">
        <f t="shared" si="8"/>
        <v>0</v>
      </c>
      <c r="R21" s="7">
        <f t="shared" si="8"/>
        <v>0</v>
      </c>
      <c r="S21" s="7">
        <f t="shared" si="8"/>
        <v>0</v>
      </c>
      <c r="T21" s="7">
        <f t="shared" si="8"/>
        <v>0</v>
      </c>
      <c r="U21" s="7">
        <f t="shared" si="8"/>
        <v>0</v>
      </c>
      <c r="V21" s="7">
        <f t="shared" si="8"/>
        <v>0</v>
      </c>
      <c r="W21" s="7">
        <f t="shared" si="8"/>
        <v>0</v>
      </c>
      <c r="X21" s="7">
        <f t="shared" si="8"/>
        <v>0</v>
      </c>
      <c r="Y21" s="7">
        <f t="shared" si="8"/>
        <v>40000</v>
      </c>
      <c r="Z21" s="7">
        <f t="shared" si="8"/>
        <v>40000</v>
      </c>
      <c r="AA21" s="7">
        <f t="shared" si="8"/>
        <v>40000</v>
      </c>
      <c r="AB21" s="7">
        <f t="shared" si="8"/>
        <v>40000</v>
      </c>
      <c r="AC21" s="7">
        <f t="shared" si="8"/>
        <v>40000</v>
      </c>
      <c r="AD21" s="7">
        <f t="shared" si="8"/>
        <v>40000</v>
      </c>
      <c r="AE21" s="7">
        <f t="shared" si="8"/>
        <v>40000</v>
      </c>
      <c r="AF21" s="7">
        <f t="shared" si="8"/>
        <v>40000</v>
      </c>
      <c r="AG21" s="7">
        <f t="shared" si="8"/>
        <v>40000</v>
      </c>
      <c r="AH21" s="7">
        <f t="shared" si="8"/>
        <v>40000</v>
      </c>
      <c r="AI21" s="7">
        <f t="shared" si="8"/>
        <v>40000</v>
      </c>
      <c r="AJ21" s="7">
        <f t="shared" si="8"/>
        <v>40000</v>
      </c>
      <c r="AK21" s="7">
        <f t="shared" si="8"/>
        <v>40000</v>
      </c>
      <c r="AL21" s="8">
        <f t="shared" si="1"/>
        <v>520000</v>
      </c>
      <c r="AM21" s="8"/>
    </row>
    <row r="22" spans="1:40" x14ac:dyDescent="0.25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8">
        <f t="shared" si="1"/>
        <v>0</v>
      </c>
      <c r="AM22" s="8"/>
    </row>
    <row r="23" spans="1:40" s="11" customFormat="1" ht="15.75" x14ac:dyDescent="0.25">
      <c r="A23" s="50" t="s">
        <v>58</v>
      </c>
      <c r="B23" s="51">
        <f>SUM(B7:B22)</f>
        <v>0</v>
      </c>
      <c r="C23" s="51">
        <f>SUM(C7:C22)</f>
        <v>0</v>
      </c>
      <c r="D23" s="51">
        <f>SUM(D7:D22)</f>
        <v>200000</v>
      </c>
      <c r="E23" s="51">
        <f>SUM(E7:E22)</f>
        <v>200000</v>
      </c>
      <c r="F23" s="51">
        <f>SUM(F7:F22)</f>
        <v>350000</v>
      </c>
      <c r="G23" s="51">
        <f>SUM(G7:G22)</f>
        <v>350000</v>
      </c>
      <c r="H23" s="51">
        <f>SUM(H7:H22)</f>
        <v>410000</v>
      </c>
      <c r="I23" s="51">
        <f>SUM(I7:I22)</f>
        <v>410000</v>
      </c>
      <c r="J23" s="51">
        <f>SUM(J7:J22)</f>
        <v>470000</v>
      </c>
      <c r="K23" s="51">
        <f>SUM(K7:K22)</f>
        <v>470000</v>
      </c>
      <c r="L23" s="51">
        <f>SUM(L7:L22)</f>
        <v>470000</v>
      </c>
      <c r="M23" s="51">
        <f>SUM(M7:M22)</f>
        <v>670000</v>
      </c>
      <c r="N23" s="51">
        <f>SUM(N7:N22)</f>
        <v>670000</v>
      </c>
      <c r="O23" s="51">
        <f>SUM(O7:O22)</f>
        <v>710000</v>
      </c>
      <c r="P23" s="51">
        <f>SUM(P7:P22)</f>
        <v>710000</v>
      </c>
      <c r="Q23" s="51">
        <f>SUM(Q7:Q22)</f>
        <v>710000</v>
      </c>
      <c r="R23" s="51">
        <f>SUM(R7:R22)</f>
        <v>710000</v>
      </c>
      <c r="S23" s="51">
        <f>SUM(S7:S22)</f>
        <v>770000</v>
      </c>
      <c r="T23" s="51">
        <f>SUM(T7:T22)</f>
        <v>770000</v>
      </c>
      <c r="U23" s="51">
        <f>SUM(U7:U22)</f>
        <v>770000</v>
      </c>
      <c r="V23" s="51">
        <f>SUM(V7:V22)</f>
        <v>770000</v>
      </c>
      <c r="W23" s="51">
        <f>SUM(W7:W22)</f>
        <v>770000</v>
      </c>
      <c r="X23" s="51">
        <f>SUM(X7:X22)</f>
        <v>770000</v>
      </c>
      <c r="Y23" s="51">
        <f>SUM(Y7:Y22)</f>
        <v>810000</v>
      </c>
      <c r="Z23" s="51">
        <f>SUM(Z7:Z22)</f>
        <v>810000</v>
      </c>
      <c r="AA23" s="51">
        <f>SUM(AA7:AA22)</f>
        <v>810000</v>
      </c>
      <c r="AB23" s="51">
        <f>SUM(AB7:AB22)</f>
        <v>810000</v>
      </c>
      <c r="AC23" s="51">
        <f>SUM(AC7:AC22)</f>
        <v>810000</v>
      </c>
      <c r="AD23" s="51">
        <f>SUM(AD7:AD22)</f>
        <v>810000</v>
      </c>
      <c r="AE23" s="51">
        <f>SUM(AE7:AE22)</f>
        <v>810000</v>
      </c>
      <c r="AF23" s="51">
        <f>SUM(AF7:AF22)</f>
        <v>810000</v>
      </c>
      <c r="AG23" s="51">
        <f>SUM(AG7:AG22)</f>
        <v>810000</v>
      </c>
      <c r="AH23" s="51">
        <f>SUM(AH7:AH22)</f>
        <v>810000</v>
      </c>
      <c r="AI23" s="51">
        <f>SUM(AI7:AI22)</f>
        <v>810000</v>
      </c>
      <c r="AJ23" s="51">
        <f>SUM(AJ7:AJ22)</f>
        <v>810000</v>
      </c>
      <c r="AK23" s="51">
        <f>SUM(AK7:AK22)</f>
        <v>810000</v>
      </c>
      <c r="AL23" s="52">
        <f>SUM(AL7:AL22)</f>
        <v>22660000</v>
      </c>
      <c r="AM23" s="10"/>
    </row>
    <row r="24" spans="1:40" x14ac:dyDescent="0.2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8"/>
      <c r="AM24" s="8"/>
    </row>
    <row r="25" spans="1:40" x14ac:dyDescent="0.2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8"/>
      <c r="AM25" s="8"/>
    </row>
    <row r="26" spans="1:40" ht="18" x14ac:dyDescent="0.25">
      <c r="A26" s="55" t="s">
        <v>127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4"/>
      <c r="AM26" s="8"/>
    </row>
    <row r="27" spans="1:40" x14ac:dyDescent="0.25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8"/>
      <c r="AM27" s="8"/>
    </row>
    <row r="28" spans="1:40" x14ac:dyDescent="0.25">
      <c r="A28" s="2" t="s">
        <v>59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8"/>
      <c r="AM28" s="8">
        <f>SUM(AL29:AL32)</f>
        <v>5737499.9999999981</v>
      </c>
      <c r="AN28" s="12">
        <f>AM28/$AL$76</f>
        <v>0.58477297049380805</v>
      </c>
    </row>
    <row r="29" spans="1:40" x14ac:dyDescent="0.25">
      <c r="A29" s="1" t="s">
        <v>69</v>
      </c>
      <c r="B29" s="9">
        <f>$C$96*$E$96+$C$97*$E$97+$C$98*$E$98</f>
        <v>84166.666666666672</v>
      </c>
      <c r="C29" s="9">
        <f t="shared" ref="C29:AK29" si="9">$C$96*$E$96+$C$97*$E$97+$C$98*$E$98</f>
        <v>84166.666666666672</v>
      </c>
      <c r="D29" s="9">
        <f t="shared" si="9"/>
        <v>84166.666666666672</v>
      </c>
      <c r="E29" s="9">
        <f t="shared" si="9"/>
        <v>84166.666666666672</v>
      </c>
      <c r="F29" s="9">
        <f t="shared" si="9"/>
        <v>84166.666666666672</v>
      </c>
      <c r="G29" s="9">
        <f t="shared" si="9"/>
        <v>84166.666666666672</v>
      </c>
      <c r="H29" s="9">
        <f t="shared" si="9"/>
        <v>84166.666666666672</v>
      </c>
      <c r="I29" s="9">
        <f t="shared" si="9"/>
        <v>84166.666666666672</v>
      </c>
      <c r="J29" s="9">
        <f t="shared" si="9"/>
        <v>84166.666666666672</v>
      </c>
      <c r="K29" s="9">
        <f t="shared" si="9"/>
        <v>84166.666666666672</v>
      </c>
      <c r="L29" s="9">
        <f t="shared" si="9"/>
        <v>84166.666666666672</v>
      </c>
      <c r="M29" s="9">
        <f t="shared" si="9"/>
        <v>84166.666666666672</v>
      </c>
      <c r="N29" s="9">
        <f t="shared" si="9"/>
        <v>84166.666666666672</v>
      </c>
      <c r="O29" s="9">
        <f t="shared" si="9"/>
        <v>84166.666666666672</v>
      </c>
      <c r="P29" s="9">
        <f t="shared" si="9"/>
        <v>84166.666666666672</v>
      </c>
      <c r="Q29" s="9">
        <f t="shared" si="9"/>
        <v>84166.666666666672</v>
      </c>
      <c r="R29" s="9">
        <f t="shared" si="9"/>
        <v>84166.666666666672</v>
      </c>
      <c r="S29" s="9">
        <f t="shared" si="9"/>
        <v>84166.666666666672</v>
      </c>
      <c r="T29" s="9">
        <f t="shared" si="9"/>
        <v>84166.666666666672</v>
      </c>
      <c r="U29" s="9">
        <f t="shared" si="9"/>
        <v>84166.666666666672</v>
      </c>
      <c r="V29" s="9">
        <f t="shared" si="9"/>
        <v>84166.666666666672</v>
      </c>
      <c r="W29" s="9">
        <f t="shared" si="9"/>
        <v>84166.666666666672</v>
      </c>
      <c r="X29" s="9">
        <f t="shared" si="9"/>
        <v>84166.666666666672</v>
      </c>
      <c r="Y29" s="9">
        <f t="shared" si="9"/>
        <v>84166.666666666672</v>
      </c>
      <c r="Z29" s="9">
        <f t="shared" si="9"/>
        <v>84166.666666666672</v>
      </c>
      <c r="AA29" s="9">
        <f t="shared" si="9"/>
        <v>84166.666666666672</v>
      </c>
      <c r="AB29" s="9">
        <f t="shared" si="9"/>
        <v>84166.666666666672</v>
      </c>
      <c r="AC29" s="9">
        <f t="shared" si="9"/>
        <v>84166.666666666672</v>
      </c>
      <c r="AD29" s="9">
        <f t="shared" si="9"/>
        <v>84166.666666666672</v>
      </c>
      <c r="AE29" s="9">
        <f t="shared" si="9"/>
        <v>84166.666666666672</v>
      </c>
      <c r="AF29" s="9">
        <f t="shared" si="9"/>
        <v>84166.666666666672</v>
      </c>
      <c r="AG29" s="9">
        <f t="shared" si="9"/>
        <v>84166.666666666672</v>
      </c>
      <c r="AH29" s="9">
        <f t="shared" si="9"/>
        <v>84166.666666666672</v>
      </c>
      <c r="AI29" s="9">
        <f t="shared" si="9"/>
        <v>84166.666666666672</v>
      </c>
      <c r="AJ29" s="9">
        <f t="shared" si="9"/>
        <v>84166.666666666672</v>
      </c>
      <c r="AK29" s="9">
        <f t="shared" si="9"/>
        <v>84166.666666666672</v>
      </c>
      <c r="AL29" s="8">
        <f>SUM(B29:AK29)</f>
        <v>3029999.9999999991</v>
      </c>
      <c r="AM29" s="8"/>
    </row>
    <row r="30" spans="1:40" x14ac:dyDescent="0.25">
      <c r="A30" s="1" t="s">
        <v>70</v>
      </c>
      <c r="B30" s="9">
        <f>$C$100*$E$100+$C$101*$E$101</f>
        <v>53333.333333333336</v>
      </c>
      <c r="C30" s="9">
        <f t="shared" ref="C30:AK30" si="10">$C$100*$E$100+$C$101*$E$101</f>
        <v>53333.333333333336</v>
      </c>
      <c r="D30" s="9">
        <f t="shared" si="10"/>
        <v>53333.333333333336</v>
      </c>
      <c r="E30" s="9">
        <f t="shared" si="10"/>
        <v>53333.333333333336</v>
      </c>
      <c r="F30" s="9">
        <f t="shared" si="10"/>
        <v>53333.333333333336</v>
      </c>
      <c r="G30" s="9">
        <f t="shared" si="10"/>
        <v>53333.333333333336</v>
      </c>
      <c r="H30" s="9">
        <f t="shared" si="10"/>
        <v>53333.333333333336</v>
      </c>
      <c r="I30" s="9">
        <f t="shared" si="10"/>
        <v>53333.333333333336</v>
      </c>
      <c r="J30" s="9">
        <f t="shared" si="10"/>
        <v>53333.333333333336</v>
      </c>
      <c r="K30" s="9">
        <f t="shared" si="10"/>
        <v>53333.333333333336</v>
      </c>
      <c r="L30" s="9">
        <f t="shared" si="10"/>
        <v>53333.333333333336</v>
      </c>
      <c r="M30" s="9">
        <f t="shared" si="10"/>
        <v>53333.333333333336</v>
      </c>
      <c r="N30" s="9">
        <f t="shared" si="10"/>
        <v>53333.333333333336</v>
      </c>
      <c r="O30" s="9">
        <f t="shared" si="10"/>
        <v>53333.333333333336</v>
      </c>
      <c r="P30" s="9">
        <f t="shared" si="10"/>
        <v>53333.333333333336</v>
      </c>
      <c r="Q30" s="9">
        <f t="shared" si="10"/>
        <v>53333.333333333336</v>
      </c>
      <c r="R30" s="9">
        <f t="shared" si="10"/>
        <v>53333.333333333336</v>
      </c>
      <c r="S30" s="9">
        <f t="shared" si="10"/>
        <v>53333.333333333336</v>
      </c>
      <c r="T30" s="9">
        <f t="shared" si="10"/>
        <v>53333.333333333336</v>
      </c>
      <c r="U30" s="9">
        <f t="shared" si="10"/>
        <v>53333.333333333336</v>
      </c>
      <c r="V30" s="9">
        <f t="shared" si="10"/>
        <v>53333.333333333336</v>
      </c>
      <c r="W30" s="9">
        <f t="shared" si="10"/>
        <v>53333.333333333336</v>
      </c>
      <c r="X30" s="9">
        <f t="shared" si="10"/>
        <v>53333.333333333336</v>
      </c>
      <c r="Y30" s="9">
        <f t="shared" si="10"/>
        <v>53333.333333333336</v>
      </c>
      <c r="Z30" s="9">
        <f t="shared" si="10"/>
        <v>53333.333333333336</v>
      </c>
      <c r="AA30" s="9">
        <f t="shared" si="10"/>
        <v>53333.333333333336</v>
      </c>
      <c r="AB30" s="9">
        <f t="shared" si="10"/>
        <v>53333.333333333336</v>
      </c>
      <c r="AC30" s="9">
        <f t="shared" si="10"/>
        <v>53333.333333333336</v>
      </c>
      <c r="AD30" s="9">
        <f t="shared" si="10"/>
        <v>53333.333333333336</v>
      </c>
      <c r="AE30" s="9">
        <f t="shared" si="10"/>
        <v>53333.333333333336</v>
      </c>
      <c r="AF30" s="9">
        <f t="shared" si="10"/>
        <v>53333.333333333336</v>
      </c>
      <c r="AG30" s="9">
        <f t="shared" si="10"/>
        <v>53333.333333333336</v>
      </c>
      <c r="AH30" s="9">
        <f t="shared" si="10"/>
        <v>53333.333333333336</v>
      </c>
      <c r="AI30" s="9">
        <f t="shared" si="10"/>
        <v>53333.333333333336</v>
      </c>
      <c r="AJ30" s="9">
        <f t="shared" si="10"/>
        <v>53333.333333333336</v>
      </c>
      <c r="AK30" s="9">
        <f t="shared" si="10"/>
        <v>53333.333333333336</v>
      </c>
      <c r="AL30" s="8">
        <f t="shared" ref="AL29:AL75" si="11">SUM(B30:AK30)</f>
        <v>1919999.9999999991</v>
      </c>
      <c r="AM30" s="8"/>
    </row>
    <row r="31" spans="1:40" x14ac:dyDescent="0.25">
      <c r="A31" s="1" t="s">
        <v>72</v>
      </c>
      <c r="B31" s="9">
        <f>$C$107*$E$107</f>
        <v>10208.333333333334</v>
      </c>
      <c r="C31" s="9">
        <f t="shared" ref="C31:AK31" si="12">$C$107*$E$107</f>
        <v>10208.333333333334</v>
      </c>
      <c r="D31" s="9">
        <f t="shared" si="12"/>
        <v>10208.333333333334</v>
      </c>
      <c r="E31" s="9">
        <f t="shared" si="12"/>
        <v>10208.333333333334</v>
      </c>
      <c r="F31" s="9">
        <f t="shared" si="12"/>
        <v>10208.333333333334</v>
      </c>
      <c r="G31" s="9">
        <f t="shared" si="12"/>
        <v>10208.333333333334</v>
      </c>
      <c r="H31" s="9">
        <f t="shared" si="12"/>
        <v>10208.333333333334</v>
      </c>
      <c r="I31" s="9">
        <f t="shared" si="12"/>
        <v>10208.333333333334</v>
      </c>
      <c r="J31" s="9">
        <f t="shared" si="12"/>
        <v>10208.333333333334</v>
      </c>
      <c r="K31" s="9">
        <f t="shared" si="12"/>
        <v>10208.333333333334</v>
      </c>
      <c r="L31" s="9">
        <f t="shared" si="12"/>
        <v>10208.333333333334</v>
      </c>
      <c r="M31" s="9">
        <f t="shared" si="12"/>
        <v>10208.333333333334</v>
      </c>
      <c r="N31" s="9">
        <f t="shared" si="12"/>
        <v>10208.333333333334</v>
      </c>
      <c r="O31" s="9">
        <f t="shared" si="12"/>
        <v>10208.333333333334</v>
      </c>
      <c r="P31" s="9">
        <f t="shared" si="12"/>
        <v>10208.333333333334</v>
      </c>
      <c r="Q31" s="9">
        <f t="shared" si="12"/>
        <v>10208.333333333334</v>
      </c>
      <c r="R31" s="9">
        <f t="shared" si="12"/>
        <v>10208.333333333334</v>
      </c>
      <c r="S31" s="9">
        <f t="shared" si="12"/>
        <v>10208.333333333334</v>
      </c>
      <c r="T31" s="9">
        <f t="shared" si="12"/>
        <v>10208.333333333334</v>
      </c>
      <c r="U31" s="9">
        <f t="shared" si="12"/>
        <v>10208.333333333334</v>
      </c>
      <c r="V31" s="9">
        <f t="shared" si="12"/>
        <v>10208.333333333334</v>
      </c>
      <c r="W31" s="9">
        <f t="shared" si="12"/>
        <v>10208.333333333334</v>
      </c>
      <c r="X31" s="9">
        <f t="shared" si="12"/>
        <v>10208.333333333334</v>
      </c>
      <c r="Y31" s="9">
        <f t="shared" si="12"/>
        <v>10208.333333333334</v>
      </c>
      <c r="Z31" s="9">
        <f t="shared" si="12"/>
        <v>10208.333333333334</v>
      </c>
      <c r="AA31" s="9">
        <f t="shared" si="12"/>
        <v>10208.333333333334</v>
      </c>
      <c r="AB31" s="9">
        <f t="shared" si="12"/>
        <v>10208.333333333334</v>
      </c>
      <c r="AC31" s="9">
        <f t="shared" si="12"/>
        <v>10208.333333333334</v>
      </c>
      <c r="AD31" s="9">
        <f t="shared" si="12"/>
        <v>10208.333333333334</v>
      </c>
      <c r="AE31" s="9">
        <f t="shared" si="12"/>
        <v>10208.333333333334</v>
      </c>
      <c r="AF31" s="9">
        <f t="shared" si="12"/>
        <v>10208.333333333334</v>
      </c>
      <c r="AG31" s="9">
        <f t="shared" si="12"/>
        <v>10208.333333333334</v>
      </c>
      <c r="AH31" s="9">
        <f t="shared" si="12"/>
        <v>10208.333333333334</v>
      </c>
      <c r="AI31" s="9">
        <f t="shared" si="12"/>
        <v>10208.333333333334</v>
      </c>
      <c r="AJ31" s="9">
        <f t="shared" si="12"/>
        <v>10208.333333333334</v>
      </c>
      <c r="AK31" s="9">
        <f t="shared" si="12"/>
        <v>10208.333333333334</v>
      </c>
      <c r="AL31" s="8">
        <f t="shared" si="11"/>
        <v>367499.99999999988</v>
      </c>
      <c r="AM31" s="8"/>
    </row>
    <row r="32" spans="1:40" x14ac:dyDescent="0.25">
      <c r="A32" s="1" t="s">
        <v>103</v>
      </c>
      <c r="B32" s="9">
        <f>$E$99</f>
        <v>11666.666666666666</v>
      </c>
      <c r="C32" s="9">
        <f>$E$99</f>
        <v>11666.666666666666</v>
      </c>
      <c r="D32" s="9">
        <f>$E$99</f>
        <v>11666.666666666666</v>
      </c>
      <c r="E32" s="9">
        <f>$E$99</f>
        <v>11666.666666666666</v>
      </c>
      <c r="F32" s="9">
        <f>$E$99</f>
        <v>11666.666666666666</v>
      </c>
      <c r="G32" s="9">
        <f>$E$99</f>
        <v>11666.666666666666</v>
      </c>
      <c r="H32" s="9">
        <f>$E$99</f>
        <v>11666.666666666666</v>
      </c>
      <c r="I32" s="9">
        <f>$E$99</f>
        <v>11666.666666666666</v>
      </c>
      <c r="J32" s="9">
        <f>$E$99</f>
        <v>11666.666666666666</v>
      </c>
      <c r="K32" s="9">
        <f>$E$99</f>
        <v>11666.666666666666</v>
      </c>
      <c r="L32" s="9">
        <f>$E$99</f>
        <v>11666.666666666666</v>
      </c>
      <c r="M32" s="9">
        <f>$E$99</f>
        <v>11666.666666666666</v>
      </c>
      <c r="N32" s="9">
        <f>$E$99</f>
        <v>11666.666666666666</v>
      </c>
      <c r="O32" s="9">
        <f>$E$99</f>
        <v>11666.666666666666</v>
      </c>
      <c r="P32" s="9">
        <f>$E$99</f>
        <v>11666.666666666666</v>
      </c>
      <c r="Q32" s="9">
        <f>$E$99</f>
        <v>11666.666666666666</v>
      </c>
      <c r="R32" s="9">
        <f>$E$99</f>
        <v>11666.666666666666</v>
      </c>
      <c r="S32" s="9">
        <f>$E$99</f>
        <v>11666.666666666666</v>
      </c>
      <c r="T32" s="9">
        <f>$E$99</f>
        <v>11666.666666666666</v>
      </c>
      <c r="U32" s="9">
        <f>$E$99</f>
        <v>11666.666666666666</v>
      </c>
      <c r="V32" s="9">
        <f>$E$99</f>
        <v>11666.666666666666</v>
      </c>
      <c r="W32" s="9">
        <f>$E$99</f>
        <v>11666.666666666666</v>
      </c>
      <c r="X32" s="9">
        <f>$E$99</f>
        <v>11666.666666666666</v>
      </c>
      <c r="Y32" s="9">
        <f>$E$99</f>
        <v>11666.666666666666</v>
      </c>
      <c r="Z32" s="9">
        <f>$E$99</f>
        <v>11666.666666666666</v>
      </c>
      <c r="AA32" s="9">
        <f>$E$99</f>
        <v>11666.666666666666</v>
      </c>
      <c r="AB32" s="9">
        <f>$E$99</f>
        <v>11666.666666666666</v>
      </c>
      <c r="AC32" s="9">
        <f>$E$99</f>
        <v>11666.666666666666</v>
      </c>
      <c r="AD32" s="9">
        <f>$E$99</f>
        <v>11666.666666666666</v>
      </c>
      <c r="AE32" s="9">
        <f>$E$99</f>
        <v>11666.666666666666</v>
      </c>
      <c r="AF32" s="9">
        <f>$E$99</f>
        <v>11666.666666666666</v>
      </c>
      <c r="AG32" s="9">
        <f>$E$99</f>
        <v>11666.666666666666</v>
      </c>
      <c r="AH32" s="9">
        <f>$E$99</f>
        <v>11666.666666666666</v>
      </c>
      <c r="AI32" s="9">
        <f>$E$99</f>
        <v>11666.666666666666</v>
      </c>
      <c r="AJ32" s="9">
        <f>$E$99</f>
        <v>11666.666666666666</v>
      </c>
      <c r="AK32" s="9">
        <f>$E$99</f>
        <v>11666.666666666666</v>
      </c>
      <c r="AL32" s="8">
        <f t="shared" si="11"/>
        <v>420000.00000000017</v>
      </c>
      <c r="AM32" s="8"/>
    </row>
    <row r="33" spans="1:40" x14ac:dyDescent="0.2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8"/>
      <c r="AM33" s="8"/>
    </row>
    <row r="34" spans="1:40" x14ac:dyDescent="0.25">
      <c r="A34" s="2" t="s">
        <v>60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8"/>
      <c r="AM34" s="8">
        <f>SUM(AL35:AL37)</f>
        <v>402000</v>
      </c>
      <c r="AN34" s="12">
        <f>AM34/$AL$76</f>
        <v>4.0972328390154411E-2</v>
      </c>
    </row>
    <row r="35" spans="1:40" x14ac:dyDescent="0.25">
      <c r="A35" s="1" t="s">
        <v>77</v>
      </c>
      <c r="B35" s="13">
        <f>50000/12</f>
        <v>4166.666666666667</v>
      </c>
      <c r="C35" s="9">
        <f>$B$35</f>
        <v>4166.666666666667</v>
      </c>
      <c r="D35" s="9">
        <f t="shared" ref="D35:AK35" si="13">$B$35</f>
        <v>4166.666666666667</v>
      </c>
      <c r="E35" s="9">
        <f t="shared" si="13"/>
        <v>4166.666666666667</v>
      </c>
      <c r="F35" s="9">
        <f t="shared" si="13"/>
        <v>4166.666666666667</v>
      </c>
      <c r="G35" s="9">
        <f t="shared" si="13"/>
        <v>4166.666666666667</v>
      </c>
      <c r="H35" s="9">
        <f t="shared" si="13"/>
        <v>4166.666666666667</v>
      </c>
      <c r="I35" s="9">
        <f t="shared" si="13"/>
        <v>4166.666666666667</v>
      </c>
      <c r="J35" s="9">
        <f t="shared" si="13"/>
        <v>4166.666666666667</v>
      </c>
      <c r="K35" s="9">
        <f t="shared" si="13"/>
        <v>4166.666666666667</v>
      </c>
      <c r="L35" s="9">
        <f t="shared" si="13"/>
        <v>4166.666666666667</v>
      </c>
      <c r="M35" s="9">
        <f t="shared" si="13"/>
        <v>4166.666666666667</v>
      </c>
      <c r="N35" s="9">
        <f t="shared" si="13"/>
        <v>4166.666666666667</v>
      </c>
      <c r="O35" s="9">
        <f t="shared" si="13"/>
        <v>4166.666666666667</v>
      </c>
      <c r="P35" s="9">
        <f t="shared" si="13"/>
        <v>4166.666666666667</v>
      </c>
      <c r="Q35" s="9">
        <f t="shared" si="13"/>
        <v>4166.666666666667</v>
      </c>
      <c r="R35" s="9">
        <f t="shared" si="13"/>
        <v>4166.666666666667</v>
      </c>
      <c r="S35" s="9">
        <f t="shared" si="13"/>
        <v>4166.666666666667</v>
      </c>
      <c r="T35" s="9">
        <f t="shared" si="13"/>
        <v>4166.666666666667</v>
      </c>
      <c r="U35" s="9">
        <f t="shared" si="13"/>
        <v>4166.666666666667</v>
      </c>
      <c r="V35" s="9">
        <f t="shared" si="13"/>
        <v>4166.666666666667</v>
      </c>
      <c r="W35" s="9">
        <f t="shared" si="13"/>
        <v>4166.666666666667</v>
      </c>
      <c r="X35" s="9">
        <f t="shared" si="13"/>
        <v>4166.666666666667</v>
      </c>
      <c r="Y35" s="9">
        <f t="shared" si="13"/>
        <v>4166.666666666667</v>
      </c>
      <c r="Z35" s="9">
        <f t="shared" si="13"/>
        <v>4166.666666666667</v>
      </c>
      <c r="AA35" s="9">
        <f t="shared" si="13"/>
        <v>4166.666666666667</v>
      </c>
      <c r="AB35" s="9">
        <f t="shared" si="13"/>
        <v>4166.666666666667</v>
      </c>
      <c r="AC35" s="9">
        <f t="shared" si="13"/>
        <v>4166.666666666667</v>
      </c>
      <c r="AD35" s="9">
        <f t="shared" si="13"/>
        <v>4166.666666666667</v>
      </c>
      <c r="AE35" s="9">
        <f t="shared" si="13"/>
        <v>4166.666666666667</v>
      </c>
      <c r="AF35" s="9">
        <f t="shared" si="13"/>
        <v>4166.666666666667</v>
      </c>
      <c r="AG35" s="9">
        <f t="shared" si="13"/>
        <v>4166.666666666667</v>
      </c>
      <c r="AH35" s="9">
        <f t="shared" si="13"/>
        <v>4166.666666666667</v>
      </c>
      <c r="AI35" s="9">
        <f t="shared" si="13"/>
        <v>4166.666666666667</v>
      </c>
      <c r="AJ35" s="9">
        <f t="shared" si="13"/>
        <v>4166.666666666667</v>
      </c>
      <c r="AK35" s="9">
        <f t="shared" si="13"/>
        <v>4166.666666666667</v>
      </c>
      <c r="AL35" s="8">
        <f t="shared" si="11"/>
        <v>150000.00000000003</v>
      </c>
      <c r="AM35" s="8"/>
    </row>
    <row r="36" spans="1:40" x14ac:dyDescent="0.25">
      <c r="A36" s="1" t="s">
        <v>78</v>
      </c>
      <c r="B36" s="13">
        <v>4000</v>
      </c>
      <c r="C36" s="9">
        <f>$B$36</f>
        <v>4000</v>
      </c>
      <c r="D36" s="9">
        <f t="shared" ref="D36:AK36" si="14">$B$36</f>
        <v>4000</v>
      </c>
      <c r="E36" s="9">
        <f t="shared" si="14"/>
        <v>4000</v>
      </c>
      <c r="F36" s="9">
        <f t="shared" si="14"/>
        <v>4000</v>
      </c>
      <c r="G36" s="9">
        <f t="shared" si="14"/>
        <v>4000</v>
      </c>
      <c r="H36" s="9">
        <f t="shared" si="14"/>
        <v>4000</v>
      </c>
      <c r="I36" s="9">
        <f t="shared" si="14"/>
        <v>4000</v>
      </c>
      <c r="J36" s="9">
        <f t="shared" si="14"/>
        <v>4000</v>
      </c>
      <c r="K36" s="9">
        <f t="shared" si="14"/>
        <v>4000</v>
      </c>
      <c r="L36" s="9">
        <f t="shared" si="14"/>
        <v>4000</v>
      </c>
      <c r="M36" s="9">
        <f t="shared" si="14"/>
        <v>4000</v>
      </c>
      <c r="N36" s="9">
        <f t="shared" si="14"/>
        <v>4000</v>
      </c>
      <c r="O36" s="9">
        <f t="shared" si="14"/>
        <v>4000</v>
      </c>
      <c r="P36" s="9">
        <f t="shared" si="14"/>
        <v>4000</v>
      </c>
      <c r="Q36" s="9">
        <f t="shared" si="14"/>
        <v>4000</v>
      </c>
      <c r="R36" s="9">
        <f t="shared" si="14"/>
        <v>4000</v>
      </c>
      <c r="S36" s="9">
        <f t="shared" si="14"/>
        <v>4000</v>
      </c>
      <c r="T36" s="9">
        <f t="shared" si="14"/>
        <v>4000</v>
      </c>
      <c r="U36" s="9">
        <f t="shared" si="14"/>
        <v>4000</v>
      </c>
      <c r="V36" s="9">
        <f t="shared" si="14"/>
        <v>4000</v>
      </c>
      <c r="W36" s="9">
        <f t="shared" si="14"/>
        <v>4000</v>
      </c>
      <c r="X36" s="9">
        <f t="shared" si="14"/>
        <v>4000</v>
      </c>
      <c r="Y36" s="9">
        <f t="shared" si="14"/>
        <v>4000</v>
      </c>
      <c r="Z36" s="9">
        <f t="shared" si="14"/>
        <v>4000</v>
      </c>
      <c r="AA36" s="9">
        <f t="shared" si="14"/>
        <v>4000</v>
      </c>
      <c r="AB36" s="9">
        <f t="shared" si="14"/>
        <v>4000</v>
      </c>
      <c r="AC36" s="9">
        <f t="shared" si="14"/>
        <v>4000</v>
      </c>
      <c r="AD36" s="9">
        <f t="shared" si="14"/>
        <v>4000</v>
      </c>
      <c r="AE36" s="9">
        <f t="shared" si="14"/>
        <v>4000</v>
      </c>
      <c r="AF36" s="9">
        <f t="shared" si="14"/>
        <v>4000</v>
      </c>
      <c r="AG36" s="9">
        <f t="shared" si="14"/>
        <v>4000</v>
      </c>
      <c r="AH36" s="9">
        <f t="shared" si="14"/>
        <v>4000</v>
      </c>
      <c r="AI36" s="9">
        <f t="shared" si="14"/>
        <v>4000</v>
      </c>
      <c r="AJ36" s="9">
        <f t="shared" si="14"/>
        <v>4000</v>
      </c>
      <c r="AK36" s="9">
        <f t="shared" si="14"/>
        <v>4000</v>
      </c>
      <c r="AL36" s="8">
        <f t="shared" si="11"/>
        <v>144000</v>
      </c>
      <c r="AM36" s="8"/>
    </row>
    <row r="37" spans="1:40" x14ac:dyDescent="0.25">
      <c r="A37" s="1" t="s">
        <v>79</v>
      </c>
      <c r="B37" s="13">
        <v>3000</v>
      </c>
      <c r="C37" s="9">
        <f>$B$37</f>
        <v>3000</v>
      </c>
      <c r="D37" s="9">
        <f t="shared" ref="D37:AK37" si="15">$B$37</f>
        <v>3000</v>
      </c>
      <c r="E37" s="9">
        <f t="shared" si="15"/>
        <v>3000</v>
      </c>
      <c r="F37" s="9">
        <f t="shared" si="15"/>
        <v>3000</v>
      </c>
      <c r="G37" s="9">
        <f t="shared" si="15"/>
        <v>3000</v>
      </c>
      <c r="H37" s="9">
        <f t="shared" si="15"/>
        <v>3000</v>
      </c>
      <c r="I37" s="9">
        <f t="shared" si="15"/>
        <v>3000</v>
      </c>
      <c r="J37" s="9">
        <f t="shared" si="15"/>
        <v>3000</v>
      </c>
      <c r="K37" s="9">
        <f t="shared" si="15"/>
        <v>3000</v>
      </c>
      <c r="L37" s="9">
        <f t="shared" si="15"/>
        <v>3000</v>
      </c>
      <c r="M37" s="9">
        <f t="shared" si="15"/>
        <v>3000</v>
      </c>
      <c r="N37" s="9">
        <f t="shared" si="15"/>
        <v>3000</v>
      </c>
      <c r="O37" s="9">
        <f t="shared" si="15"/>
        <v>3000</v>
      </c>
      <c r="P37" s="9">
        <f t="shared" si="15"/>
        <v>3000</v>
      </c>
      <c r="Q37" s="9">
        <f t="shared" si="15"/>
        <v>3000</v>
      </c>
      <c r="R37" s="9">
        <f t="shared" si="15"/>
        <v>3000</v>
      </c>
      <c r="S37" s="9">
        <f t="shared" si="15"/>
        <v>3000</v>
      </c>
      <c r="T37" s="9">
        <f t="shared" si="15"/>
        <v>3000</v>
      </c>
      <c r="U37" s="9">
        <f t="shared" si="15"/>
        <v>3000</v>
      </c>
      <c r="V37" s="9">
        <f t="shared" si="15"/>
        <v>3000</v>
      </c>
      <c r="W37" s="9">
        <f t="shared" si="15"/>
        <v>3000</v>
      </c>
      <c r="X37" s="9">
        <f t="shared" si="15"/>
        <v>3000</v>
      </c>
      <c r="Y37" s="9">
        <f t="shared" si="15"/>
        <v>3000</v>
      </c>
      <c r="Z37" s="9">
        <f t="shared" si="15"/>
        <v>3000</v>
      </c>
      <c r="AA37" s="9">
        <f t="shared" si="15"/>
        <v>3000</v>
      </c>
      <c r="AB37" s="9">
        <f t="shared" si="15"/>
        <v>3000</v>
      </c>
      <c r="AC37" s="9">
        <f t="shared" si="15"/>
        <v>3000</v>
      </c>
      <c r="AD37" s="9">
        <f t="shared" si="15"/>
        <v>3000</v>
      </c>
      <c r="AE37" s="9">
        <f t="shared" si="15"/>
        <v>3000</v>
      </c>
      <c r="AF37" s="9">
        <f t="shared" si="15"/>
        <v>3000</v>
      </c>
      <c r="AG37" s="9">
        <f t="shared" si="15"/>
        <v>3000</v>
      </c>
      <c r="AH37" s="9">
        <f t="shared" si="15"/>
        <v>3000</v>
      </c>
      <c r="AI37" s="9">
        <f t="shared" si="15"/>
        <v>3000</v>
      </c>
      <c r="AJ37" s="9">
        <f t="shared" si="15"/>
        <v>3000</v>
      </c>
      <c r="AK37" s="9">
        <f t="shared" si="15"/>
        <v>3000</v>
      </c>
      <c r="AL37" s="8">
        <f t="shared" si="11"/>
        <v>108000</v>
      </c>
      <c r="AM37" s="8"/>
    </row>
    <row r="38" spans="1:40" x14ac:dyDescent="0.2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8"/>
      <c r="AM38" s="8"/>
    </row>
    <row r="39" spans="1:40" x14ac:dyDescent="0.25">
      <c r="A39" s="2" t="s">
        <v>61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8"/>
      <c r="AM39" s="8">
        <f>SUM(AL40:AL42)</f>
        <v>360000</v>
      </c>
      <c r="AN39" s="12">
        <f>AM39/$AL$76</f>
        <v>3.6691637364317381E-2</v>
      </c>
    </row>
    <row r="40" spans="1:40" x14ac:dyDescent="0.25">
      <c r="A40" s="1" t="s">
        <v>80</v>
      </c>
      <c r="B40" s="13">
        <f>30000/12</f>
        <v>2500</v>
      </c>
      <c r="C40" s="9">
        <f t="shared" ref="C40:AK40" si="16">30000/12</f>
        <v>2500</v>
      </c>
      <c r="D40" s="9">
        <f t="shared" si="16"/>
        <v>2500</v>
      </c>
      <c r="E40" s="9">
        <f t="shared" si="16"/>
        <v>2500</v>
      </c>
      <c r="F40" s="9">
        <f t="shared" si="16"/>
        <v>2500</v>
      </c>
      <c r="G40" s="9">
        <f t="shared" si="16"/>
        <v>2500</v>
      </c>
      <c r="H40" s="9">
        <f t="shared" si="16"/>
        <v>2500</v>
      </c>
      <c r="I40" s="9">
        <f t="shared" si="16"/>
        <v>2500</v>
      </c>
      <c r="J40" s="9">
        <f t="shared" si="16"/>
        <v>2500</v>
      </c>
      <c r="K40" s="9">
        <f t="shared" si="16"/>
        <v>2500</v>
      </c>
      <c r="L40" s="9">
        <f t="shared" si="16"/>
        <v>2500</v>
      </c>
      <c r="M40" s="9">
        <f t="shared" si="16"/>
        <v>2500</v>
      </c>
      <c r="N40" s="9">
        <f t="shared" si="16"/>
        <v>2500</v>
      </c>
      <c r="O40" s="9">
        <f t="shared" si="16"/>
        <v>2500</v>
      </c>
      <c r="P40" s="9">
        <f t="shared" si="16"/>
        <v>2500</v>
      </c>
      <c r="Q40" s="9">
        <f t="shared" si="16"/>
        <v>2500</v>
      </c>
      <c r="R40" s="9">
        <f t="shared" si="16"/>
        <v>2500</v>
      </c>
      <c r="S40" s="9">
        <f t="shared" si="16"/>
        <v>2500</v>
      </c>
      <c r="T40" s="9">
        <f t="shared" si="16"/>
        <v>2500</v>
      </c>
      <c r="U40" s="9">
        <f t="shared" si="16"/>
        <v>2500</v>
      </c>
      <c r="V40" s="9">
        <f t="shared" si="16"/>
        <v>2500</v>
      </c>
      <c r="W40" s="9">
        <f t="shared" si="16"/>
        <v>2500</v>
      </c>
      <c r="X40" s="9">
        <f t="shared" si="16"/>
        <v>2500</v>
      </c>
      <c r="Y40" s="9">
        <f t="shared" si="16"/>
        <v>2500</v>
      </c>
      <c r="Z40" s="9">
        <f t="shared" si="16"/>
        <v>2500</v>
      </c>
      <c r="AA40" s="9">
        <f t="shared" si="16"/>
        <v>2500</v>
      </c>
      <c r="AB40" s="9">
        <f t="shared" si="16"/>
        <v>2500</v>
      </c>
      <c r="AC40" s="9">
        <f t="shared" si="16"/>
        <v>2500</v>
      </c>
      <c r="AD40" s="9">
        <f t="shared" si="16"/>
        <v>2500</v>
      </c>
      <c r="AE40" s="9">
        <f t="shared" si="16"/>
        <v>2500</v>
      </c>
      <c r="AF40" s="9">
        <f t="shared" si="16"/>
        <v>2500</v>
      </c>
      <c r="AG40" s="9">
        <f t="shared" si="16"/>
        <v>2500</v>
      </c>
      <c r="AH40" s="9">
        <f t="shared" si="16"/>
        <v>2500</v>
      </c>
      <c r="AI40" s="9">
        <f t="shared" si="16"/>
        <v>2500</v>
      </c>
      <c r="AJ40" s="9">
        <f t="shared" si="16"/>
        <v>2500</v>
      </c>
      <c r="AK40" s="9">
        <f t="shared" si="16"/>
        <v>2500</v>
      </c>
      <c r="AL40" s="8">
        <f t="shared" si="11"/>
        <v>90000</v>
      </c>
      <c r="AM40" s="8"/>
    </row>
    <row r="41" spans="1:40" x14ac:dyDescent="0.25">
      <c r="A41" s="1" t="s">
        <v>81</v>
      </c>
      <c r="B41" s="13">
        <f>72000/12</f>
        <v>6000</v>
      </c>
      <c r="C41" s="9">
        <f t="shared" ref="C41:AK41" si="17">72000/12</f>
        <v>6000</v>
      </c>
      <c r="D41" s="9">
        <f t="shared" si="17"/>
        <v>6000</v>
      </c>
      <c r="E41" s="9">
        <f t="shared" si="17"/>
        <v>6000</v>
      </c>
      <c r="F41" s="9">
        <f t="shared" si="17"/>
        <v>6000</v>
      </c>
      <c r="G41" s="9">
        <f t="shared" si="17"/>
        <v>6000</v>
      </c>
      <c r="H41" s="9">
        <f t="shared" si="17"/>
        <v>6000</v>
      </c>
      <c r="I41" s="9">
        <f t="shared" si="17"/>
        <v>6000</v>
      </c>
      <c r="J41" s="9">
        <f t="shared" si="17"/>
        <v>6000</v>
      </c>
      <c r="K41" s="9">
        <f t="shared" si="17"/>
        <v>6000</v>
      </c>
      <c r="L41" s="9">
        <f t="shared" si="17"/>
        <v>6000</v>
      </c>
      <c r="M41" s="9">
        <f t="shared" si="17"/>
        <v>6000</v>
      </c>
      <c r="N41" s="9">
        <f t="shared" si="17"/>
        <v>6000</v>
      </c>
      <c r="O41" s="9">
        <f t="shared" si="17"/>
        <v>6000</v>
      </c>
      <c r="P41" s="9">
        <f t="shared" si="17"/>
        <v>6000</v>
      </c>
      <c r="Q41" s="9">
        <f t="shared" si="17"/>
        <v>6000</v>
      </c>
      <c r="R41" s="9">
        <f t="shared" si="17"/>
        <v>6000</v>
      </c>
      <c r="S41" s="9">
        <f t="shared" si="17"/>
        <v>6000</v>
      </c>
      <c r="T41" s="9">
        <f t="shared" si="17"/>
        <v>6000</v>
      </c>
      <c r="U41" s="9">
        <f t="shared" si="17"/>
        <v>6000</v>
      </c>
      <c r="V41" s="9">
        <f t="shared" si="17"/>
        <v>6000</v>
      </c>
      <c r="W41" s="9">
        <f t="shared" si="17"/>
        <v>6000</v>
      </c>
      <c r="X41" s="9">
        <f t="shared" si="17"/>
        <v>6000</v>
      </c>
      <c r="Y41" s="9">
        <f t="shared" si="17"/>
        <v>6000</v>
      </c>
      <c r="Z41" s="9">
        <f t="shared" si="17"/>
        <v>6000</v>
      </c>
      <c r="AA41" s="9">
        <f t="shared" si="17"/>
        <v>6000</v>
      </c>
      <c r="AB41" s="9">
        <f t="shared" si="17"/>
        <v>6000</v>
      </c>
      <c r="AC41" s="9">
        <f t="shared" si="17"/>
        <v>6000</v>
      </c>
      <c r="AD41" s="9">
        <f t="shared" si="17"/>
        <v>6000</v>
      </c>
      <c r="AE41" s="9">
        <f t="shared" si="17"/>
        <v>6000</v>
      </c>
      <c r="AF41" s="9">
        <f t="shared" si="17"/>
        <v>6000</v>
      </c>
      <c r="AG41" s="9">
        <f t="shared" si="17"/>
        <v>6000</v>
      </c>
      <c r="AH41" s="9">
        <f t="shared" si="17"/>
        <v>6000</v>
      </c>
      <c r="AI41" s="9">
        <f t="shared" si="17"/>
        <v>6000</v>
      </c>
      <c r="AJ41" s="9">
        <f t="shared" si="17"/>
        <v>6000</v>
      </c>
      <c r="AK41" s="9">
        <f t="shared" si="17"/>
        <v>6000</v>
      </c>
      <c r="AL41" s="8">
        <f t="shared" si="11"/>
        <v>216000</v>
      </c>
      <c r="AM41" s="8"/>
    </row>
    <row r="42" spans="1:40" x14ac:dyDescent="0.25">
      <c r="A42" s="1" t="s">
        <v>82</v>
      </c>
      <c r="B42" s="13">
        <f>18000/12</f>
        <v>1500</v>
      </c>
      <c r="C42" s="9">
        <f>$B$42</f>
        <v>1500</v>
      </c>
      <c r="D42" s="9">
        <f t="shared" ref="D42:AK42" si="18">$B$42</f>
        <v>1500</v>
      </c>
      <c r="E42" s="9">
        <f t="shared" si="18"/>
        <v>1500</v>
      </c>
      <c r="F42" s="9">
        <f t="shared" si="18"/>
        <v>1500</v>
      </c>
      <c r="G42" s="9">
        <f t="shared" si="18"/>
        <v>1500</v>
      </c>
      <c r="H42" s="9">
        <f t="shared" si="18"/>
        <v>1500</v>
      </c>
      <c r="I42" s="9">
        <f t="shared" si="18"/>
        <v>1500</v>
      </c>
      <c r="J42" s="9">
        <f t="shared" si="18"/>
        <v>1500</v>
      </c>
      <c r="K42" s="9">
        <f t="shared" si="18"/>
        <v>1500</v>
      </c>
      <c r="L42" s="9">
        <f t="shared" si="18"/>
        <v>1500</v>
      </c>
      <c r="M42" s="9">
        <f t="shared" si="18"/>
        <v>1500</v>
      </c>
      <c r="N42" s="9">
        <f t="shared" si="18"/>
        <v>1500</v>
      </c>
      <c r="O42" s="9">
        <f t="shared" si="18"/>
        <v>1500</v>
      </c>
      <c r="P42" s="9">
        <f t="shared" si="18"/>
        <v>1500</v>
      </c>
      <c r="Q42" s="9">
        <f t="shared" si="18"/>
        <v>1500</v>
      </c>
      <c r="R42" s="9">
        <f t="shared" si="18"/>
        <v>1500</v>
      </c>
      <c r="S42" s="9">
        <f t="shared" si="18"/>
        <v>1500</v>
      </c>
      <c r="T42" s="9">
        <f t="shared" si="18"/>
        <v>1500</v>
      </c>
      <c r="U42" s="9">
        <f t="shared" si="18"/>
        <v>1500</v>
      </c>
      <c r="V42" s="9">
        <f t="shared" si="18"/>
        <v>1500</v>
      </c>
      <c r="W42" s="9">
        <f t="shared" si="18"/>
        <v>1500</v>
      </c>
      <c r="X42" s="9">
        <f t="shared" si="18"/>
        <v>1500</v>
      </c>
      <c r="Y42" s="9">
        <f t="shared" si="18"/>
        <v>1500</v>
      </c>
      <c r="Z42" s="9">
        <f t="shared" si="18"/>
        <v>1500</v>
      </c>
      <c r="AA42" s="9">
        <f t="shared" si="18"/>
        <v>1500</v>
      </c>
      <c r="AB42" s="9">
        <f t="shared" si="18"/>
        <v>1500</v>
      </c>
      <c r="AC42" s="9">
        <f t="shared" si="18"/>
        <v>1500</v>
      </c>
      <c r="AD42" s="9">
        <f t="shared" si="18"/>
        <v>1500</v>
      </c>
      <c r="AE42" s="9">
        <f t="shared" si="18"/>
        <v>1500</v>
      </c>
      <c r="AF42" s="9">
        <f t="shared" si="18"/>
        <v>1500</v>
      </c>
      <c r="AG42" s="9">
        <f t="shared" si="18"/>
        <v>1500</v>
      </c>
      <c r="AH42" s="9">
        <f t="shared" si="18"/>
        <v>1500</v>
      </c>
      <c r="AI42" s="9">
        <f t="shared" si="18"/>
        <v>1500</v>
      </c>
      <c r="AJ42" s="9">
        <f t="shared" si="18"/>
        <v>1500</v>
      </c>
      <c r="AK42" s="9">
        <f t="shared" si="18"/>
        <v>1500</v>
      </c>
      <c r="AL42" s="8">
        <f t="shared" si="11"/>
        <v>54000</v>
      </c>
      <c r="AM42" s="8"/>
    </row>
    <row r="43" spans="1:40" x14ac:dyDescent="0.2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8"/>
      <c r="AM43" s="8"/>
    </row>
    <row r="44" spans="1:40" x14ac:dyDescent="0.25">
      <c r="A44" s="2" t="s">
        <v>62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8"/>
      <c r="AM44" s="8">
        <f>SUM(AL45:AL47)</f>
        <v>259999.99999999994</v>
      </c>
      <c r="AN44" s="12">
        <f>AM44/$AL$76</f>
        <v>2.6499515874229215E-2</v>
      </c>
    </row>
    <row r="45" spans="1:40" x14ac:dyDescent="0.25">
      <c r="A45" s="1" t="s">
        <v>84</v>
      </c>
      <c r="B45" s="9">
        <f>$C$102*$E$102</f>
        <v>5416.666666666667</v>
      </c>
      <c r="C45" s="9">
        <f t="shared" ref="C45:M45" si="19">$C$102*$E$102</f>
        <v>5416.666666666667</v>
      </c>
      <c r="D45" s="9">
        <f t="shared" si="19"/>
        <v>5416.666666666667</v>
      </c>
      <c r="E45" s="9">
        <f t="shared" si="19"/>
        <v>5416.666666666667</v>
      </c>
      <c r="F45" s="9">
        <f t="shared" si="19"/>
        <v>5416.666666666667</v>
      </c>
      <c r="G45" s="9">
        <f t="shared" si="19"/>
        <v>5416.666666666667</v>
      </c>
      <c r="H45" s="9">
        <f t="shared" si="19"/>
        <v>5416.666666666667</v>
      </c>
      <c r="I45" s="9">
        <f t="shared" si="19"/>
        <v>5416.666666666667</v>
      </c>
      <c r="J45" s="9">
        <f t="shared" si="19"/>
        <v>5416.666666666667</v>
      </c>
      <c r="K45" s="9">
        <f t="shared" si="19"/>
        <v>5416.666666666667</v>
      </c>
      <c r="L45" s="9">
        <f t="shared" si="19"/>
        <v>5416.666666666667</v>
      </c>
      <c r="M45" s="9">
        <f t="shared" si="19"/>
        <v>5416.666666666667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8">
        <f t="shared" si="11"/>
        <v>64999.999999999993</v>
      </c>
      <c r="AM45" s="8"/>
    </row>
    <row r="46" spans="1:40" x14ac:dyDescent="0.25">
      <c r="A46" s="1" t="s">
        <v>85</v>
      </c>
      <c r="B46" s="13">
        <f>40000/12</f>
        <v>3333.3333333333335</v>
      </c>
      <c r="C46" s="9">
        <f>$B$46</f>
        <v>3333.3333333333335</v>
      </c>
      <c r="D46" s="9">
        <f t="shared" ref="D46:AK46" si="20">$B$46</f>
        <v>3333.3333333333335</v>
      </c>
      <c r="E46" s="9">
        <f t="shared" si="20"/>
        <v>3333.3333333333335</v>
      </c>
      <c r="F46" s="9">
        <f t="shared" si="20"/>
        <v>3333.3333333333335</v>
      </c>
      <c r="G46" s="9">
        <f t="shared" si="20"/>
        <v>3333.3333333333335</v>
      </c>
      <c r="H46" s="9">
        <f t="shared" si="20"/>
        <v>3333.3333333333335</v>
      </c>
      <c r="I46" s="9">
        <f t="shared" si="20"/>
        <v>3333.3333333333335</v>
      </c>
      <c r="J46" s="9">
        <f t="shared" si="20"/>
        <v>3333.3333333333335</v>
      </c>
      <c r="K46" s="9">
        <f t="shared" si="20"/>
        <v>3333.3333333333335</v>
      </c>
      <c r="L46" s="9">
        <f t="shared" si="20"/>
        <v>3333.3333333333335</v>
      </c>
      <c r="M46" s="9">
        <f t="shared" si="20"/>
        <v>3333.3333333333335</v>
      </c>
      <c r="N46" s="9">
        <f t="shared" si="20"/>
        <v>3333.3333333333335</v>
      </c>
      <c r="O46" s="9">
        <f t="shared" si="20"/>
        <v>3333.3333333333335</v>
      </c>
      <c r="P46" s="9">
        <f t="shared" si="20"/>
        <v>3333.3333333333335</v>
      </c>
      <c r="Q46" s="9">
        <f t="shared" si="20"/>
        <v>3333.3333333333335</v>
      </c>
      <c r="R46" s="9">
        <f t="shared" si="20"/>
        <v>3333.3333333333335</v>
      </c>
      <c r="S46" s="9">
        <f t="shared" si="20"/>
        <v>3333.3333333333335</v>
      </c>
      <c r="T46" s="9">
        <f t="shared" si="20"/>
        <v>3333.3333333333335</v>
      </c>
      <c r="U46" s="9">
        <f t="shared" si="20"/>
        <v>3333.3333333333335</v>
      </c>
      <c r="V46" s="9">
        <f t="shared" si="20"/>
        <v>3333.3333333333335</v>
      </c>
      <c r="W46" s="9">
        <f t="shared" si="20"/>
        <v>3333.3333333333335</v>
      </c>
      <c r="X46" s="9">
        <f t="shared" si="20"/>
        <v>3333.3333333333335</v>
      </c>
      <c r="Y46" s="9">
        <f t="shared" si="20"/>
        <v>3333.3333333333335</v>
      </c>
      <c r="Z46" s="9">
        <f t="shared" si="20"/>
        <v>3333.3333333333335</v>
      </c>
      <c r="AA46" s="9">
        <f t="shared" si="20"/>
        <v>3333.3333333333335</v>
      </c>
      <c r="AB46" s="9">
        <f t="shared" si="20"/>
        <v>3333.3333333333335</v>
      </c>
      <c r="AC46" s="9">
        <f t="shared" si="20"/>
        <v>3333.3333333333335</v>
      </c>
      <c r="AD46" s="9">
        <f t="shared" si="20"/>
        <v>3333.3333333333335</v>
      </c>
      <c r="AE46" s="9">
        <f t="shared" si="20"/>
        <v>3333.3333333333335</v>
      </c>
      <c r="AF46" s="9">
        <f t="shared" si="20"/>
        <v>3333.3333333333335</v>
      </c>
      <c r="AG46" s="9">
        <f t="shared" si="20"/>
        <v>3333.3333333333335</v>
      </c>
      <c r="AH46" s="9">
        <f t="shared" si="20"/>
        <v>3333.3333333333335</v>
      </c>
      <c r="AI46" s="9">
        <f t="shared" si="20"/>
        <v>3333.3333333333335</v>
      </c>
      <c r="AJ46" s="9">
        <f t="shared" si="20"/>
        <v>3333.3333333333335</v>
      </c>
      <c r="AK46" s="9">
        <f t="shared" si="20"/>
        <v>3333.3333333333335</v>
      </c>
      <c r="AL46" s="8">
        <f t="shared" si="11"/>
        <v>119999.99999999994</v>
      </c>
      <c r="AM46" s="8"/>
    </row>
    <row r="47" spans="1:40" x14ac:dyDescent="0.25">
      <c r="A47" s="1" t="s">
        <v>86</v>
      </c>
      <c r="B47" s="13">
        <f>25000/12</f>
        <v>2083.3333333333335</v>
      </c>
      <c r="C47" s="9">
        <f>$B$47</f>
        <v>2083.3333333333335</v>
      </c>
      <c r="D47" s="9">
        <f t="shared" ref="D47:AK47" si="21">$B$47</f>
        <v>2083.3333333333335</v>
      </c>
      <c r="E47" s="9">
        <f t="shared" si="21"/>
        <v>2083.3333333333335</v>
      </c>
      <c r="F47" s="9">
        <f t="shared" si="21"/>
        <v>2083.3333333333335</v>
      </c>
      <c r="G47" s="9">
        <f t="shared" si="21"/>
        <v>2083.3333333333335</v>
      </c>
      <c r="H47" s="9">
        <f t="shared" si="21"/>
        <v>2083.3333333333335</v>
      </c>
      <c r="I47" s="9">
        <f t="shared" si="21"/>
        <v>2083.3333333333335</v>
      </c>
      <c r="J47" s="9">
        <f t="shared" si="21"/>
        <v>2083.3333333333335</v>
      </c>
      <c r="K47" s="9">
        <f t="shared" si="21"/>
        <v>2083.3333333333335</v>
      </c>
      <c r="L47" s="9">
        <f t="shared" si="21"/>
        <v>2083.3333333333335</v>
      </c>
      <c r="M47" s="9">
        <f t="shared" si="21"/>
        <v>2083.3333333333335</v>
      </c>
      <c r="N47" s="9">
        <f t="shared" si="21"/>
        <v>2083.3333333333335</v>
      </c>
      <c r="O47" s="9">
        <f t="shared" si="21"/>
        <v>2083.3333333333335</v>
      </c>
      <c r="P47" s="9">
        <f t="shared" si="21"/>
        <v>2083.3333333333335</v>
      </c>
      <c r="Q47" s="9">
        <f t="shared" si="21"/>
        <v>2083.3333333333335</v>
      </c>
      <c r="R47" s="9">
        <f t="shared" si="21"/>
        <v>2083.3333333333335</v>
      </c>
      <c r="S47" s="9">
        <f t="shared" si="21"/>
        <v>2083.3333333333335</v>
      </c>
      <c r="T47" s="9">
        <f t="shared" si="21"/>
        <v>2083.3333333333335</v>
      </c>
      <c r="U47" s="9">
        <f t="shared" si="21"/>
        <v>2083.3333333333335</v>
      </c>
      <c r="V47" s="9">
        <f t="shared" si="21"/>
        <v>2083.3333333333335</v>
      </c>
      <c r="W47" s="9">
        <f t="shared" si="21"/>
        <v>2083.3333333333335</v>
      </c>
      <c r="X47" s="9">
        <f t="shared" si="21"/>
        <v>2083.3333333333335</v>
      </c>
      <c r="Y47" s="9">
        <f t="shared" si="21"/>
        <v>2083.3333333333335</v>
      </c>
      <c r="Z47" s="9">
        <f t="shared" si="21"/>
        <v>2083.3333333333335</v>
      </c>
      <c r="AA47" s="9">
        <f t="shared" si="21"/>
        <v>2083.3333333333335</v>
      </c>
      <c r="AB47" s="9">
        <f t="shared" si="21"/>
        <v>2083.3333333333335</v>
      </c>
      <c r="AC47" s="9">
        <f t="shared" si="21"/>
        <v>2083.3333333333335</v>
      </c>
      <c r="AD47" s="9">
        <f t="shared" si="21"/>
        <v>2083.3333333333335</v>
      </c>
      <c r="AE47" s="9">
        <f t="shared" si="21"/>
        <v>2083.3333333333335</v>
      </c>
      <c r="AF47" s="9">
        <f t="shared" si="21"/>
        <v>2083.3333333333335</v>
      </c>
      <c r="AG47" s="9">
        <f t="shared" si="21"/>
        <v>2083.3333333333335</v>
      </c>
      <c r="AH47" s="9">
        <f t="shared" si="21"/>
        <v>2083.3333333333335</v>
      </c>
      <c r="AI47" s="9">
        <f t="shared" si="21"/>
        <v>2083.3333333333335</v>
      </c>
      <c r="AJ47" s="9">
        <f t="shared" si="21"/>
        <v>2083.3333333333335</v>
      </c>
      <c r="AK47" s="9">
        <f t="shared" si="21"/>
        <v>2083.3333333333335</v>
      </c>
      <c r="AL47" s="8">
        <f t="shared" si="11"/>
        <v>75000.000000000015</v>
      </c>
      <c r="AM47" s="8"/>
    </row>
    <row r="48" spans="1:40" x14ac:dyDescent="0.2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8"/>
      <c r="AM48" s="8"/>
    </row>
    <row r="49" spans="1:40" x14ac:dyDescent="0.25">
      <c r="A49" s="2" t="s">
        <v>63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8"/>
      <c r="AM49" s="8">
        <f>SUM(AL50:AL53)</f>
        <v>610000</v>
      </c>
      <c r="AN49" s="12">
        <f>AM49/$AL$76</f>
        <v>6.2171941089537788E-2</v>
      </c>
    </row>
    <row r="50" spans="1:40" x14ac:dyDescent="0.25">
      <c r="A50" s="1" t="s">
        <v>76</v>
      </c>
      <c r="B50" s="9">
        <f>$C$108*$E$108</f>
        <v>7500</v>
      </c>
      <c r="C50" s="9">
        <f t="shared" ref="C50:AK50" si="22">$C$108*$E$108</f>
        <v>7500</v>
      </c>
      <c r="D50" s="9">
        <f t="shared" si="22"/>
        <v>7500</v>
      </c>
      <c r="E50" s="9">
        <f t="shared" si="22"/>
        <v>7500</v>
      </c>
      <c r="F50" s="9">
        <f t="shared" si="22"/>
        <v>7500</v>
      </c>
      <c r="G50" s="9">
        <f t="shared" si="22"/>
        <v>7500</v>
      </c>
      <c r="H50" s="9">
        <f t="shared" si="22"/>
        <v>7500</v>
      </c>
      <c r="I50" s="9">
        <f t="shared" si="22"/>
        <v>7500</v>
      </c>
      <c r="J50" s="9">
        <f t="shared" si="22"/>
        <v>7500</v>
      </c>
      <c r="K50" s="9">
        <f t="shared" si="22"/>
        <v>7500</v>
      </c>
      <c r="L50" s="9">
        <f t="shared" si="22"/>
        <v>7500</v>
      </c>
      <c r="M50" s="9">
        <f t="shared" si="22"/>
        <v>7500</v>
      </c>
      <c r="N50" s="9">
        <f t="shared" si="22"/>
        <v>7500</v>
      </c>
      <c r="O50" s="9">
        <f t="shared" si="22"/>
        <v>7500</v>
      </c>
      <c r="P50" s="9">
        <f t="shared" si="22"/>
        <v>7500</v>
      </c>
      <c r="Q50" s="9">
        <f t="shared" si="22"/>
        <v>7500</v>
      </c>
      <c r="R50" s="9">
        <f t="shared" si="22"/>
        <v>7500</v>
      </c>
      <c r="S50" s="9">
        <f t="shared" si="22"/>
        <v>7500</v>
      </c>
      <c r="T50" s="9">
        <f t="shared" si="22"/>
        <v>7500</v>
      </c>
      <c r="U50" s="9">
        <f t="shared" si="22"/>
        <v>7500</v>
      </c>
      <c r="V50" s="9">
        <f t="shared" si="22"/>
        <v>7500</v>
      </c>
      <c r="W50" s="9">
        <f t="shared" si="22"/>
        <v>7500</v>
      </c>
      <c r="X50" s="9">
        <f t="shared" si="22"/>
        <v>7500</v>
      </c>
      <c r="Y50" s="9">
        <f t="shared" si="22"/>
        <v>7500</v>
      </c>
      <c r="Z50" s="9">
        <f t="shared" si="22"/>
        <v>7500</v>
      </c>
      <c r="AA50" s="9">
        <f t="shared" si="22"/>
        <v>7500</v>
      </c>
      <c r="AB50" s="9">
        <f t="shared" si="22"/>
        <v>7500</v>
      </c>
      <c r="AC50" s="9">
        <f t="shared" si="22"/>
        <v>7500</v>
      </c>
      <c r="AD50" s="9">
        <f t="shared" si="22"/>
        <v>7500</v>
      </c>
      <c r="AE50" s="9">
        <f t="shared" si="22"/>
        <v>7500</v>
      </c>
      <c r="AF50" s="9">
        <f t="shared" si="22"/>
        <v>7500</v>
      </c>
      <c r="AG50" s="9">
        <f t="shared" si="22"/>
        <v>7500</v>
      </c>
      <c r="AH50" s="9">
        <f t="shared" si="22"/>
        <v>7500</v>
      </c>
      <c r="AI50" s="9">
        <f t="shared" si="22"/>
        <v>7500</v>
      </c>
      <c r="AJ50" s="9">
        <f t="shared" si="22"/>
        <v>7500</v>
      </c>
      <c r="AK50" s="9">
        <f t="shared" si="22"/>
        <v>7500</v>
      </c>
      <c r="AL50" s="8">
        <f>SUM(B50:AK50)</f>
        <v>270000</v>
      </c>
      <c r="AM50" s="8"/>
    </row>
    <row r="51" spans="1:40" s="16" customFormat="1" x14ac:dyDescent="0.25">
      <c r="A51" s="3" t="s">
        <v>87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14">
        <f>40000</f>
        <v>40000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>
        <f>$M$51</f>
        <v>40000</v>
      </c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>
        <f>$M$51</f>
        <v>40000</v>
      </c>
      <c r="AL51" s="15">
        <f t="shared" si="11"/>
        <v>120000</v>
      </c>
      <c r="AM51" s="15"/>
      <c r="AN51" s="12"/>
    </row>
    <row r="52" spans="1:40" s="16" customFormat="1" x14ac:dyDescent="0.25">
      <c r="A52" s="3" t="s">
        <v>88</v>
      </c>
      <c r="B52" s="14">
        <f>60000/12</f>
        <v>5000</v>
      </c>
      <c r="C52" s="7">
        <f>$B$52</f>
        <v>5000</v>
      </c>
      <c r="D52" s="7">
        <f t="shared" ref="D52:AK52" si="23">$B$52</f>
        <v>5000</v>
      </c>
      <c r="E52" s="7">
        <f t="shared" si="23"/>
        <v>5000</v>
      </c>
      <c r="F52" s="7">
        <f t="shared" si="23"/>
        <v>5000</v>
      </c>
      <c r="G52" s="7">
        <f t="shared" si="23"/>
        <v>5000</v>
      </c>
      <c r="H52" s="7">
        <f t="shared" si="23"/>
        <v>5000</v>
      </c>
      <c r="I52" s="7">
        <f t="shared" si="23"/>
        <v>5000</v>
      </c>
      <c r="J52" s="7">
        <f t="shared" si="23"/>
        <v>5000</v>
      </c>
      <c r="K52" s="7">
        <f t="shared" si="23"/>
        <v>5000</v>
      </c>
      <c r="L52" s="7">
        <f t="shared" si="23"/>
        <v>5000</v>
      </c>
      <c r="M52" s="7">
        <f t="shared" si="23"/>
        <v>5000</v>
      </c>
      <c r="N52" s="7">
        <f t="shared" si="23"/>
        <v>5000</v>
      </c>
      <c r="O52" s="7">
        <f t="shared" si="23"/>
        <v>5000</v>
      </c>
      <c r="P52" s="7">
        <f t="shared" si="23"/>
        <v>5000</v>
      </c>
      <c r="Q52" s="7">
        <f t="shared" si="23"/>
        <v>5000</v>
      </c>
      <c r="R52" s="7">
        <f t="shared" si="23"/>
        <v>5000</v>
      </c>
      <c r="S52" s="7">
        <f t="shared" si="23"/>
        <v>5000</v>
      </c>
      <c r="T52" s="7">
        <f t="shared" si="23"/>
        <v>5000</v>
      </c>
      <c r="U52" s="7">
        <f t="shared" si="23"/>
        <v>5000</v>
      </c>
      <c r="V52" s="7">
        <f t="shared" si="23"/>
        <v>5000</v>
      </c>
      <c r="W52" s="7">
        <f t="shared" si="23"/>
        <v>5000</v>
      </c>
      <c r="X52" s="7">
        <f t="shared" si="23"/>
        <v>5000</v>
      </c>
      <c r="Y52" s="7">
        <f t="shared" si="23"/>
        <v>5000</v>
      </c>
      <c r="Z52" s="7">
        <f t="shared" si="23"/>
        <v>5000</v>
      </c>
      <c r="AA52" s="7">
        <f t="shared" si="23"/>
        <v>5000</v>
      </c>
      <c r="AB52" s="7">
        <f t="shared" si="23"/>
        <v>5000</v>
      </c>
      <c r="AC52" s="7">
        <f t="shared" si="23"/>
        <v>5000</v>
      </c>
      <c r="AD52" s="7">
        <f t="shared" si="23"/>
        <v>5000</v>
      </c>
      <c r="AE52" s="7">
        <f t="shared" si="23"/>
        <v>5000</v>
      </c>
      <c r="AF52" s="7">
        <f t="shared" si="23"/>
        <v>5000</v>
      </c>
      <c r="AG52" s="7">
        <f t="shared" si="23"/>
        <v>5000</v>
      </c>
      <c r="AH52" s="7">
        <f t="shared" si="23"/>
        <v>5000</v>
      </c>
      <c r="AI52" s="7">
        <f t="shared" si="23"/>
        <v>5000</v>
      </c>
      <c r="AJ52" s="7">
        <f t="shared" si="23"/>
        <v>5000</v>
      </c>
      <c r="AK52" s="7">
        <f t="shared" si="23"/>
        <v>5000</v>
      </c>
      <c r="AL52" s="15">
        <f t="shared" si="11"/>
        <v>180000</v>
      </c>
      <c r="AM52" s="15"/>
    </row>
    <row r="53" spans="1:40" s="16" customFormat="1" x14ac:dyDescent="0.25">
      <c r="A53" s="3" t="s">
        <v>89</v>
      </c>
      <c r="B53" s="14">
        <f>30000/12</f>
        <v>2500</v>
      </c>
      <c r="C53" s="7">
        <f>$B$53</f>
        <v>2500</v>
      </c>
      <c r="D53" s="7">
        <f t="shared" ref="D53:M53" si="24">$B$53</f>
        <v>2500</v>
      </c>
      <c r="E53" s="7">
        <f t="shared" si="24"/>
        <v>2500</v>
      </c>
      <c r="F53" s="7">
        <f t="shared" si="24"/>
        <v>2500</v>
      </c>
      <c r="G53" s="7">
        <f t="shared" si="24"/>
        <v>2500</v>
      </c>
      <c r="H53" s="7">
        <f t="shared" si="24"/>
        <v>2500</v>
      </c>
      <c r="I53" s="7">
        <f t="shared" si="24"/>
        <v>2500</v>
      </c>
      <c r="J53" s="7">
        <f t="shared" si="24"/>
        <v>2500</v>
      </c>
      <c r="K53" s="7">
        <f t="shared" si="24"/>
        <v>2500</v>
      </c>
      <c r="L53" s="7">
        <f t="shared" si="24"/>
        <v>2500</v>
      </c>
      <c r="M53" s="7">
        <f t="shared" si="24"/>
        <v>2500</v>
      </c>
      <c r="N53" s="14">
        <f>5000/12</f>
        <v>416.66666666666669</v>
      </c>
      <c r="O53" s="7">
        <f>$N$53</f>
        <v>416.66666666666669</v>
      </c>
      <c r="P53" s="7">
        <f t="shared" ref="P53:AK53" si="25">$N$53</f>
        <v>416.66666666666669</v>
      </c>
      <c r="Q53" s="7">
        <f t="shared" si="25"/>
        <v>416.66666666666669</v>
      </c>
      <c r="R53" s="7">
        <f t="shared" si="25"/>
        <v>416.66666666666669</v>
      </c>
      <c r="S53" s="7">
        <f t="shared" si="25"/>
        <v>416.66666666666669</v>
      </c>
      <c r="T53" s="7">
        <f t="shared" si="25"/>
        <v>416.66666666666669</v>
      </c>
      <c r="U53" s="7">
        <f t="shared" si="25"/>
        <v>416.66666666666669</v>
      </c>
      <c r="V53" s="7">
        <f t="shared" si="25"/>
        <v>416.66666666666669</v>
      </c>
      <c r="W53" s="7">
        <f t="shared" si="25"/>
        <v>416.66666666666669</v>
      </c>
      <c r="X53" s="7">
        <f t="shared" si="25"/>
        <v>416.66666666666669</v>
      </c>
      <c r="Y53" s="7">
        <f t="shared" si="25"/>
        <v>416.66666666666669</v>
      </c>
      <c r="Z53" s="7">
        <f t="shared" si="25"/>
        <v>416.66666666666669</v>
      </c>
      <c r="AA53" s="7">
        <f t="shared" si="25"/>
        <v>416.66666666666669</v>
      </c>
      <c r="AB53" s="7">
        <f t="shared" si="25"/>
        <v>416.66666666666669</v>
      </c>
      <c r="AC53" s="7">
        <f t="shared" si="25"/>
        <v>416.66666666666669</v>
      </c>
      <c r="AD53" s="7">
        <f t="shared" si="25"/>
        <v>416.66666666666669</v>
      </c>
      <c r="AE53" s="7">
        <f t="shared" si="25"/>
        <v>416.66666666666669</v>
      </c>
      <c r="AF53" s="7">
        <f t="shared" si="25"/>
        <v>416.66666666666669</v>
      </c>
      <c r="AG53" s="7">
        <f t="shared" si="25"/>
        <v>416.66666666666669</v>
      </c>
      <c r="AH53" s="7">
        <f t="shared" si="25"/>
        <v>416.66666666666669</v>
      </c>
      <c r="AI53" s="7">
        <f t="shared" si="25"/>
        <v>416.66666666666669</v>
      </c>
      <c r="AJ53" s="7">
        <f t="shared" si="25"/>
        <v>416.66666666666669</v>
      </c>
      <c r="AK53" s="7">
        <f t="shared" si="25"/>
        <v>416.66666666666669</v>
      </c>
      <c r="AL53" s="15">
        <f t="shared" si="11"/>
        <v>39999.999999999964</v>
      </c>
      <c r="AM53" s="15"/>
    </row>
    <row r="54" spans="1:40" x14ac:dyDescent="0.25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8"/>
      <c r="AM54" s="8"/>
    </row>
    <row r="55" spans="1:40" x14ac:dyDescent="0.25">
      <c r="A55" s="2" t="s">
        <v>64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8"/>
      <c r="AM55" s="8">
        <f>SUM(AL56:AL58)</f>
        <v>383999.99999999988</v>
      </c>
      <c r="AN55" s="12">
        <f>AM55/$AL$76</f>
        <v>3.9137746521938528E-2</v>
      </c>
    </row>
    <row r="56" spans="1:40" x14ac:dyDescent="0.25">
      <c r="A56" s="1" t="s">
        <v>91</v>
      </c>
      <c r="B56" s="9">
        <f>0.5*$E$100</f>
        <v>6666.666666666667</v>
      </c>
      <c r="C56" s="9">
        <f t="shared" ref="C56:AK56" si="26">0.5*$E$100</f>
        <v>6666.666666666667</v>
      </c>
      <c r="D56" s="9">
        <f t="shared" si="26"/>
        <v>6666.666666666667</v>
      </c>
      <c r="E56" s="9">
        <f t="shared" si="26"/>
        <v>6666.666666666667</v>
      </c>
      <c r="F56" s="9">
        <f t="shared" si="26"/>
        <v>6666.666666666667</v>
      </c>
      <c r="G56" s="9">
        <f t="shared" si="26"/>
        <v>6666.666666666667</v>
      </c>
      <c r="H56" s="9">
        <f t="shared" si="26"/>
        <v>6666.666666666667</v>
      </c>
      <c r="I56" s="9">
        <f t="shared" si="26"/>
        <v>6666.666666666667</v>
      </c>
      <c r="J56" s="9">
        <f t="shared" si="26"/>
        <v>6666.666666666667</v>
      </c>
      <c r="K56" s="9">
        <f t="shared" si="26"/>
        <v>6666.666666666667</v>
      </c>
      <c r="L56" s="9">
        <f t="shared" si="26"/>
        <v>6666.666666666667</v>
      </c>
      <c r="M56" s="9">
        <f t="shared" si="26"/>
        <v>6666.666666666667</v>
      </c>
      <c r="N56" s="9">
        <f t="shared" si="26"/>
        <v>6666.666666666667</v>
      </c>
      <c r="O56" s="9">
        <f t="shared" si="26"/>
        <v>6666.666666666667</v>
      </c>
      <c r="P56" s="9">
        <f t="shared" si="26"/>
        <v>6666.666666666667</v>
      </c>
      <c r="Q56" s="9">
        <f t="shared" si="26"/>
        <v>6666.666666666667</v>
      </c>
      <c r="R56" s="9">
        <f t="shared" si="26"/>
        <v>6666.666666666667</v>
      </c>
      <c r="S56" s="9">
        <f t="shared" si="26"/>
        <v>6666.666666666667</v>
      </c>
      <c r="T56" s="9">
        <f t="shared" si="26"/>
        <v>6666.666666666667</v>
      </c>
      <c r="U56" s="9">
        <f t="shared" si="26"/>
        <v>6666.666666666667</v>
      </c>
      <c r="V56" s="9">
        <f t="shared" si="26"/>
        <v>6666.666666666667</v>
      </c>
      <c r="W56" s="9">
        <f t="shared" si="26"/>
        <v>6666.666666666667</v>
      </c>
      <c r="X56" s="9">
        <f t="shared" si="26"/>
        <v>6666.666666666667</v>
      </c>
      <c r="Y56" s="9">
        <f t="shared" si="26"/>
        <v>6666.666666666667</v>
      </c>
      <c r="Z56" s="9">
        <f t="shared" si="26"/>
        <v>6666.666666666667</v>
      </c>
      <c r="AA56" s="9">
        <f t="shared" si="26"/>
        <v>6666.666666666667</v>
      </c>
      <c r="AB56" s="9">
        <f t="shared" si="26"/>
        <v>6666.666666666667</v>
      </c>
      <c r="AC56" s="9">
        <f t="shared" si="26"/>
        <v>6666.666666666667</v>
      </c>
      <c r="AD56" s="9">
        <f t="shared" si="26"/>
        <v>6666.666666666667</v>
      </c>
      <c r="AE56" s="9">
        <f t="shared" si="26"/>
        <v>6666.666666666667</v>
      </c>
      <c r="AF56" s="9">
        <f t="shared" si="26"/>
        <v>6666.666666666667</v>
      </c>
      <c r="AG56" s="9">
        <f t="shared" si="26"/>
        <v>6666.666666666667</v>
      </c>
      <c r="AH56" s="9">
        <f t="shared" si="26"/>
        <v>6666.666666666667</v>
      </c>
      <c r="AI56" s="9">
        <f t="shared" si="26"/>
        <v>6666.666666666667</v>
      </c>
      <c r="AJ56" s="9">
        <f t="shared" si="26"/>
        <v>6666.666666666667</v>
      </c>
      <c r="AK56" s="9">
        <f t="shared" si="26"/>
        <v>6666.666666666667</v>
      </c>
      <c r="AL56" s="8">
        <f t="shared" si="11"/>
        <v>239999.99999999988</v>
      </c>
      <c r="AM56" s="8"/>
    </row>
    <row r="57" spans="1:40" x14ac:dyDescent="0.25">
      <c r="A57" s="1" t="s">
        <v>90</v>
      </c>
      <c r="B57" s="13">
        <f>4000</f>
        <v>4000</v>
      </c>
      <c r="C57" s="9">
        <f>$B$57</f>
        <v>4000</v>
      </c>
      <c r="D57" s="9">
        <f t="shared" ref="D57:AK57" si="27">$B$57</f>
        <v>4000</v>
      </c>
      <c r="E57" s="9">
        <f t="shared" si="27"/>
        <v>4000</v>
      </c>
      <c r="F57" s="9">
        <f t="shared" si="27"/>
        <v>4000</v>
      </c>
      <c r="G57" s="9">
        <f t="shared" si="27"/>
        <v>4000</v>
      </c>
      <c r="H57" s="9">
        <f t="shared" si="27"/>
        <v>4000</v>
      </c>
      <c r="I57" s="9">
        <f t="shared" si="27"/>
        <v>4000</v>
      </c>
      <c r="J57" s="9">
        <f t="shared" si="27"/>
        <v>4000</v>
      </c>
      <c r="K57" s="9">
        <f t="shared" si="27"/>
        <v>4000</v>
      </c>
      <c r="L57" s="9">
        <f t="shared" si="27"/>
        <v>4000</v>
      </c>
      <c r="M57" s="9">
        <f t="shared" si="27"/>
        <v>4000</v>
      </c>
      <c r="N57" s="9">
        <f t="shared" si="27"/>
        <v>4000</v>
      </c>
      <c r="O57" s="9">
        <f t="shared" si="27"/>
        <v>4000</v>
      </c>
      <c r="P57" s="9">
        <f t="shared" si="27"/>
        <v>4000</v>
      </c>
      <c r="Q57" s="9">
        <f t="shared" si="27"/>
        <v>4000</v>
      </c>
      <c r="R57" s="9">
        <f t="shared" si="27"/>
        <v>4000</v>
      </c>
      <c r="S57" s="9">
        <f t="shared" si="27"/>
        <v>4000</v>
      </c>
      <c r="T57" s="9">
        <f t="shared" si="27"/>
        <v>4000</v>
      </c>
      <c r="U57" s="9">
        <f t="shared" si="27"/>
        <v>4000</v>
      </c>
      <c r="V57" s="9">
        <f t="shared" si="27"/>
        <v>4000</v>
      </c>
      <c r="W57" s="9">
        <f t="shared" si="27"/>
        <v>4000</v>
      </c>
      <c r="X57" s="9">
        <f t="shared" si="27"/>
        <v>4000</v>
      </c>
      <c r="Y57" s="9">
        <f t="shared" si="27"/>
        <v>4000</v>
      </c>
      <c r="Z57" s="9">
        <f t="shared" si="27"/>
        <v>4000</v>
      </c>
      <c r="AA57" s="9">
        <f t="shared" si="27"/>
        <v>4000</v>
      </c>
      <c r="AB57" s="9">
        <f t="shared" si="27"/>
        <v>4000</v>
      </c>
      <c r="AC57" s="9">
        <f t="shared" si="27"/>
        <v>4000</v>
      </c>
      <c r="AD57" s="9">
        <f t="shared" si="27"/>
        <v>4000</v>
      </c>
      <c r="AE57" s="9">
        <f t="shared" si="27"/>
        <v>4000</v>
      </c>
      <c r="AF57" s="9">
        <f t="shared" si="27"/>
        <v>4000</v>
      </c>
      <c r="AG57" s="9">
        <f t="shared" si="27"/>
        <v>4000</v>
      </c>
      <c r="AH57" s="9">
        <f t="shared" si="27"/>
        <v>4000</v>
      </c>
      <c r="AI57" s="9">
        <f t="shared" si="27"/>
        <v>4000</v>
      </c>
      <c r="AJ57" s="9">
        <f t="shared" si="27"/>
        <v>4000</v>
      </c>
      <c r="AK57" s="9">
        <f t="shared" si="27"/>
        <v>4000</v>
      </c>
      <c r="AL57" s="8">
        <f t="shared" si="11"/>
        <v>144000</v>
      </c>
      <c r="AM57" s="8"/>
    </row>
    <row r="58" spans="1:40" x14ac:dyDescent="0.25">
      <c r="A58" s="1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8"/>
      <c r="AM58" s="8"/>
    </row>
    <row r="59" spans="1:40" x14ac:dyDescent="0.25">
      <c r="A59" s="2" t="s">
        <v>96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8"/>
      <c r="AM59" s="8">
        <f>SUM(AL60:AL64)</f>
        <v>947999.99999999977</v>
      </c>
      <c r="AN59" s="12">
        <f>AM59/$AL$76</f>
        <v>9.6621311726035747E-2</v>
      </c>
    </row>
    <row r="60" spans="1:40" x14ac:dyDescent="0.25">
      <c r="A60" s="1" t="s">
        <v>92</v>
      </c>
      <c r="B60" s="13">
        <f>8000</f>
        <v>8000</v>
      </c>
      <c r="C60" s="9">
        <f>$B$60</f>
        <v>8000</v>
      </c>
      <c r="D60" s="9">
        <f t="shared" ref="D60:AK60" si="28">$B$60</f>
        <v>8000</v>
      </c>
      <c r="E60" s="9">
        <f t="shared" si="28"/>
        <v>8000</v>
      </c>
      <c r="F60" s="9">
        <f t="shared" si="28"/>
        <v>8000</v>
      </c>
      <c r="G60" s="9">
        <f t="shared" si="28"/>
        <v>8000</v>
      </c>
      <c r="H60" s="9">
        <f t="shared" si="28"/>
        <v>8000</v>
      </c>
      <c r="I60" s="9">
        <f t="shared" si="28"/>
        <v>8000</v>
      </c>
      <c r="J60" s="9">
        <f t="shared" si="28"/>
        <v>8000</v>
      </c>
      <c r="K60" s="9">
        <f t="shared" si="28"/>
        <v>8000</v>
      </c>
      <c r="L60" s="9">
        <f t="shared" si="28"/>
        <v>8000</v>
      </c>
      <c r="M60" s="9">
        <f t="shared" si="28"/>
        <v>8000</v>
      </c>
      <c r="N60" s="9">
        <f t="shared" si="28"/>
        <v>8000</v>
      </c>
      <c r="O60" s="9">
        <f t="shared" si="28"/>
        <v>8000</v>
      </c>
      <c r="P60" s="9">
        <f t="shared" si="28"/>
        <v>8000</v>
      </c>
      <c r="Q60" s="9">
        <f t="shared" si="28"/>
        <v>8000</v>
      </c>
      <c r="R60" s="9">
        <f t="shared" si="28"/>
        <v>8000</v>
      </c>
      <c r="S60" s="9">
        <f t="shared" si="28"/>
        <v>8000</v>
      </c>
      <c r="T60" s="9">
        <f t="shared" si="28"/>
        <v>8000</v>
      </c>
      <c r="U60" s="9">
        <f t="shared" si="28"/>
        <v>8000</v>
      </c>
      <c r="V60" s="9">
        <f t="shared" si="28"/>
        <v>8000</v>
      </c>
      <c r="W60" s="9">
        <f t="shared" si="28"/>
        <v>8000</v>
      </c>
      <c r="X60" s="9">
        <f t="shared" si="28"/>
        <v>8000</v>
      </c>
      <c r="Y60" s="9">
        <f t="shared" si="28"/>
        <v>8000</v>
      </c>
      <c r="Z60" s="9">
        <f t="shared" si="28"/>
        <v>8000</v>
      </c>
      <c r="AA60" s="9">
        <f t="shared" si="28"/>
        <v>8000</v>
      </c>
      <c r="AB60" s="9">
        <f t="shared" si="28"/>
        <v>8000</v>
      </c>
      <c r="AC60" s="9">
        <f t="shared" si="28"/>
        <v>8000</v>
      </c>
      <c r="AD60" s="9">
        <f t="shared" si="28"/>
        <v>8000</v>
      </c>
      <c r="AE60" s="9">
        <f t="shared" si="28"/>
        <v>8000</v>
      </c>
      <c r="AF60" s="9">
        <f t="shared" si="28"/>
        <v>8000</v>
      </c>
      <c r="AG60" s="9">
        <f t="shared" si="28"/>
        <v>8000</v>
      </c>
      <c r="AH60" s="9">
        <f t="shared" si="28"/>
        <v>8000</v>
      </c>
      <c r="AI60" s="9">
        <f t="shared" si="28"/>
        <v>8000</v>
      </c>
      <c r="AJ60" s="9">
        <f t="shared" si="28"/>
        <v>8000</v>
      </c>
      <c r="AK60" s="9">
        <f t="shared" si="28"/>
        <v>8000</v>
      </c>
      <c r="AL60" s="8">
        <f t="shared" si="11"/>
        <v>288000</v>
      </c>
      <c r="AM60" s="8"/>
    </row>
    <row r="61" spans="1:40" x14ac:dyDescent="0.25">
      <c r="A61" s="1" t="s">
        <v>95</v>
      </c>
      <c r="B61" s="9">
        <f>$E$101</f>
        <v>13333.333333333334</v>
      </c>
      <c r="C61" s="9">
        <f>$E$101</f>
        <v>13333.333333333334</v>
      </c>
      <c r="D61" s="9">
        <f>$E$101</f>
        <v>13333.333333333334</v>
      </c>
      <c r="E61" s="9">
        <f>$E$101</f>
        <v>13333.333333333334</v>
      </c>
      <c r="F61" s="9">
        <f>$E$101</f>
        <v>13333.333333333334</v>
      </c>
      <c r="G61" s="9">
        <f>$E$101</f>
        <v>13333.333333333334</v>
      </c>
      <c r="H61" s="9">
        <f>$E$101</f>
        <v>13333.333333333334</v>
      </c>
      <c r="I61" s="9">
        <f>$E$101</f>
        <v>13333.333333333334</v>
      </c>
      <c r="J61" s="9">
        <f>$E$101</f>
        <v>13333.333333333334</v>
      </c>
      <c r="K61" s="9">
        <f>$E$101</f>
        <v>13333.333333333334</v>
      </c>
      <c r="L61" s="9">
        <f>$E$101</f>
        <v>13333.333333333334</v>
      </c>
      <c r="M61" s="9">
        <f>$E$101</f>
        <v>13333.333333333334</v>
      </c>
      <c r="N61" s="9">
        <f>$E$101</f>
        <v>13333.333333333334</v>
      </c>
      <c r="O61" s="9">
        <f>$E$101</f>
        <v>13333.333333333334</v>
      </c>
      <c r="P61" s="9">
        <f>$E$101</f>
        <v>13333.333333333334</v>
      </c>
      <c r="Q61" s="9">
        <f>$E$101</f>
        <v>13333.333333333334</v>
      </c>
      <c r="R61" s="9">
        <f>$E$101</f>
        <v>13333.333333333334</v>
      </c>
      <c r="S61" s="9">
        <f>$E$101</f>
        <v>13333.333333333334</v>
      </c>
      <c r="T61" s="9">
        <f>$E$101</f>
        <v>13333.333333333334</v>
      </c>
      <c r="U61" s="9">
        <f>$E$101</f>
        <v>13333.333333333334</v>
      </c>
      <c r="V61" s="9">
        <f>$E$101</f>
        <v>13333.333333333334</v>
      </c>
      <c r="W61" s="9">
        <f>$E$101</f>
        <v>13333.333333333334</v>
      </c>
      <c r="X61" s="9">
        <f>$E$101</f>
        <v>13333.333333333334</v>
      </c>
      <c r="Y61" s="9">
        <f>$E$101</f>
        <v>13333.333333333334</v>
      </c>
      <c r="Z61" s="9">
        <f>$E$101</f>
        <v>13333.333333333334</v>
      </c>
      <c r="AA61" s="9">
        <f>$E$101</f>
        <v>13333.333333333334</v>
      </c>
      <c r="AB61" s="9">
        <f>$E$101</f>
        <v>13333.333333333334</v>
      </c>
      <c r="AC61" s="9">
        <f>$E$101</f>
        <v>13333.333333333334</v>
      </c>
      <c r="AD61" s="9">
        <f>$E$101</f>
        <v>13333.333333333334</v>
      </c>
      <c r="AE61" s="9">
        <f>$E$101</f>
        <v>13333.333333333334</v>
      </c>
      <c r="AF61" s="9">
        <f>$E$101</f>
        <v>13333.333333333334</v>
      </c>
      <c r="AG61" s="9">
        <f>$E$101</f>
        <v>13333.333333333334</v>
      </c>
      <c r="AH61" s="9">
        <f>$E$101</f>
        <v>13333.333333333334</v>
      </c>
      <c r="AI61" s="9">
        <f>$E$101</f>
        <v>13333.333333333334</v>
      </c>
      <c r="AJ61" s="9">
        <f>$E$101</f>
        <v>13333.333333333334</v>
      </c>
      <c r="AK61" s="9">
        <f>$E$101</f>
        <v>13333.333333333334</v>
      </c>
      <c r="AL61" s="8">
        <f t="shared" si="11"/>
        <v>479999.99999999977</v>
      </c>
      <c r="AM61" s="8"/>
    </row>
    <row r="62" spans="1:40" x14ac:dyDescent="0.25">
      <c r="A62" s="1" t="s">
        <v>93</v>
      </c>
      <c r="B62" s="13">
        <f>3000</f>
        <v>3000</v>
      </c>
      <c r="C62" s="9">
        <f>$B$62</f>
        <v>3000</v>
      </c>
      <c r="D62" s="9">
        <f t="shared" ref="D62:AK62" si="29">$B$62</f>
        <v>3000</v>
      </c>
      <c r="E62" s="9">
        <f t="shared" si="29"/>
        <v>3000</v>
      </c>
      <c r="F62" s="9">
        <f t="shared" si="29"/>
        <v>3000</v>
      </c>
      <c r="G62" s="9">
        <f t="shared" si="29"/>
        <v>3000</v>
      </c>
      <c r="H62" s="9">
        <f t="shared" si="29"/>
        <v>3000</v>
      </c>
      <c r="I62" s="9">
        <f t="shared" si="29"/>
        <v>3000</v>
      </c>
      <c r="J62" s="9">
        <f t="shared" si="29"/>
        <v>3000</v>
      </c>
      <c r="K62" s="9">
        <f t="shared" si="29"/>
        <v>3000</v>
      </c>
      <c r="L62" s="9">
        <f t="shared" si="29"/>
        <v>3000</v>
      </c>
      <c r="M62" s="9">
        <f t="shared" si="29"/>
        <v>3000</v>
      </c>
      <c r="N62" s="9">
        <f t="shared" si="29"/>
        <v>3000</v>
      </c>
      <c r="O62" s="9">
        <f t="shared" si="29"/>
        <v>3000</v>
      </c>
      <c r="P62" s="9">
        <f t="shared" si="29"/>
        <v>3000</v>
      </c>
      <c r="Q62" s="9">
        <f t="shared" si="29"/>
        <v>3000</v>
      </c>
      <c r="R62" s="9">
        <f t="shared" si="29"/>
        <v>3000</v>
      </c>
      <c r="S62" s="9">
        <f t="shared" si="29"/>
        <v>3000</v>
      </c>
      <c r="T62" s="9">
        <f t="shared" si="29"/>
        <v>3000</v>
      </c>
      <c r="U62" s="9">
        <f t="shared" si="29"/>
        <v>3000</v>
      </c>
      <c r="V62" s="9">
        <f t="shared" si="29"/>
        <v>3000</v>
      </c>
      <c r="W62" s="9">
        <f t="shared" si="29"/>
        <v>3000</v>
      </c>
      <c r="X62" s="9">
        <f t="shared" si="29"/>
        <v>3000</v>
      </c>
      <c r="Y62" s="9">
        <f t="shared" si="29"/>
        <v>3000</v>
      </c>
      <c r="Z62" s="9">
        <f t="shared" si="29"/>
        <v>3000</v>
      </c>
      <c r="AA62" s="9">
        <f t="shared" si="29"/>
        <v>3000</v>
      </c>
      <c r="AB62" s="9">
        <f t="shared" si="29"/>
        <v>3000</v>
      </c>
      <c r="AC62" s="9">
        <f t="shared" si="29"/>
        <v>3000</v>
      </c>
      <c r="AD62" s="9">
        <f t="shared" si="29"/>
        <v>3000</v>
      </c>
      <c r="AE62" s="9">
        <f t="shared" si="29"/>
        <v>3000</v>
      </c>
      <c r="AF62" s="9">
        <f t="shared" si="29"/>
        <v>3000</v>
      </c>
      <c r="AG62" s="9">
        <f t="shared" si="29"/>
        <v>3000</v>
      </c>
      <c r="AH62" s="9">
        <f t="shared" si="29"/>
        <v>3000</v>
      </c>
      <c r="AI62" s="9">
        <f t="shared" si="29"/>
        <v>3000</v>
      </c>
      <c r="AJ62" s="9">
        <f t="shared" si="29"/>
        <v>3000</v>
      </c>
      <c r="AK62" s="9">
        <f t="shared" si="29"/>
        <v>3000</v>
      </c>
      <c r="AL62" s="8">
        <f t="shared" si="11"/>
        <v>108000</v>
      </c>
      <c r="AM62" s="8"/>
    </row>
    <row r="63" spans="1:40" x14ac:dyDescent="0.25">
      <c r="A63" s="1" t="s">
        <v>94</v>
      </c>
      <c r="B63" s="13">
        <f>2000</f>
        <v>2000</v>
      </c>
      <c r="C63" s="9">
        <f>$B$63</f>
        <v>2000</v>
      </c>
      <c r="D63" s="9">
        <f t="shared" ref="D63:AK63" si="30">$B$63</f>
        <v>2000</v>
      </c>
      <c r="E63" s="9">
        <f t="shared" si="30"/>
        <v>2000</v>
      </c>
      <c r="F63" s="9">
        <f t="shared" si="30"/>
        <v>2000</v>
      </c>
      <c r="G63" s="9">
        <f t="shared" si="30"/>
        <v>2000</v>
      </c>
      <c r="H63" s="9">
        <f t="shared" si="30"/>
        <v>2000</v>
      </c>
      <c r="I63" s="9">
        <f t="shared" si="30"/>
        <v>2000</v>
      </c>
      <c r="J63" s="9">
        <f t="shared" si="30"/>
        <v>2000</v>
      </c>
      <c r="K63" s="9">
        <f t="shared" si="30"/>
        <v>2000</v>
      </c>
      <c r="L63" s="9">
        <f t="shared" si="30"/>
        <v>2000</v>
      </c>
      <c r="M63" s="9">
        <f t="shared" si="30"/>
        <v>2000</v>
      </c>
      <c r="N63" s="9">
        <f t="shared" si="30"/>
        <v>2000</v>
      </c>
      <c r="O63" s="9">
        <f t="shared" si="30"/>
        <v>2000</v>
      </c>
      <c r="P63" s="9">
        <f t="shared" si="30"/>
        <v>2000</v>
      </c>
      <c r="Q63" s="9">
        <f t="shared" si="30"/>
        <v>2000</v>
      </c>
      <c r="R63" s="9">
        <f t="shared" si="30"/>
        <v>2000</v>
      </c>
      <c r="S63" s="9">
        <f t="shared" si="30"/>
        <v>2000</v>
      </c>
      <c r="T63" s="9">
        <f t="shared" si="30"/>
        <v>2000</v>
      </c>
      <c r="U63" s="9">
        <f t="shared" si="30"/>
        <v>2000</v>
      </c>
      <c r="V63" s="9">
        <f t="shared" si="30"/>
        <v>2000</v>
      </c>
      <c r="W63" s="9">
        <f t="shared" si="30"/>
        <v>2000</v>
      </c>
      <c r="X63" s="9">
        <f t="shared" si="30"/>
        <v>2000</v>
      </c>
      <c r="Y63" s="9">
        <f t="shared" si="30"/>
        <v>2000</v>
      </c>
      <c r="Z63" s="9">
        <f t="shared" si="30"/>
        <v>2000</v>
      </c>
      <c r="AA63" s="9">
        <f t="shared" si="30"/>
        <v>2000</v>
      </c>
      <c r="AB63" s="9">
        <f t="shared" si="30"/>
        <v>2000</v>
      </c>
      <c r="AC63" s="9">
        <f t="shared" si="30"/>
        <v>2000</v>
      </c>
      <c r="AD63" s="9">
        <f t="shared" si="30"/>
        <v>2000</v>
      </c>
      <c r="AE63" s="9">
        <f t="shared" si="30"/>
        <v>2000</v>
      </c>
      <c r="AF63" s="9">
        <f t="shared" si="30"/>
        <v>2000</v>
      </c>
      <c r="AG63" s="9">
        <f t="shared" si="30"/>
        <v>2000</v>
      </c>
      <c r="AH63" s="9">
        <f t="shared" si="30"/>
        <v>2000</v>
      </c>
      <c r="AI63" s="9">
        <f t="shared" si="30"/>
        <v>2000</v>
      </c>
      <c r="AJ63" s="9">
        <f t="shared" si="30"/>
        <v>2000</v>
      </c>
      <c r="AK63" s="9">
        <f t="shared" si="30"/>
        <v>2000</v>
      </c>
      <c r="AL63" s="8">
        <f t="shared" si="11"/>
        <v>72000</v>
      </c>
      <c r="AM63" s="8"/>
    </row>
    <row r="64" spans="1:40" x14ac:dyDescent="0.25">
      <c r="A64" s="1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8"/>
      <c r="AM64" s="8"/>
    </row>
    <row r="65" spans="1:40" x14ac:dyDescent="0.25">
      <c r="A65" s="2" t="s">
        <v>97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8"/>
      <c r="AM65" s="8">
        <f>SUM(AL66:AL68)</f>
        <v>660000</v>
      </c>
      <c r="AN65" s="12">
        <f>AM65/$AL$76</f>
        <v>6.726800183458187E-2</v>
      </c>
    </row>
    <row r="66" spans="1:40" x14ac:dyDescent="0.25">
      <c r="A66" s="1" t="s">
        <v>98</v>
      </c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>
        <f>$E$101</f>
        <v>13333.333333333334</v>
      </c>
      <c r="O66" s="9">
        <f>$E$101</f>
        <v>13333.333333333334</v>
      </c>
      <c r="P66" s="9">
        <f>$E$101</f>
        <v>13333.333333333334</v>
      </c>
      <c r="Q66" s="9">
        <f>$E$101</f>
        <v>13333.333333333334</v>
      </c>
      <c r="R66" s="9">
        <f>$E$101</f>
        <v>13333.333333333334</v>
      </c>
      <c r="S66" s="9">
        <f>$E$101</f>
        <v>13333.333333333334</v>
      </c>
      <c r="T66" s="9">
        <f>$E$101</f>
        <v>13333.333333333334</v>
      </c>
      <c r="U66" s="9">
        <f>$E$101</f>
        <v>13333.333333333334</v>
      </c>
      <c r="V66" s="9">
        <f>$E$101</f>
        <v>13333.333333333334</v>
      </c>
      <c r="W66" s="9">
        <f>$E$101</f>
        <v>13333.333333333334</v>
      </c>
      <c r="X66" s="9">
        <f>$E$101</f>
        <v>13333.333333333334</v>
      </c>
      <c r="Y66" s="9">
        <f>$E$101</f>
        <v>13333.333333333334</v>
      </c>
      <c r="Z66" s="9">
        <f>$E$101</f>
        <v>13333.333333333334</v>
      </c>
      <c r="AA66" s="9">
        <f>$E$101</f>
        <v>13333.333333333334</v>
      </c>
      <c r="AB66" s="9">
        <f>$E$101</f>
        <v>13333.333333333334</v>
      </c>
      <c r="AC66" s="9">
        <f>$E$101</f>
        <v>13333.333333333334</v>
      </c>
      <c r="AD66" s="9">
        <f>$E$101</f>
        <v>13333.333333333334</v>
      </c>
      <c r="AE66" s="9">
        <f>$E$101</f>
        <v>13333.333333333334</v>
      </c>
      <c r="AF66" s="9">
        <f>$E$101</f>
        <v>13333.333333333334</v>
      </c>
      <c r="AG66" s="9">
        <f>$E$101</f>
        <v>13333.333333333334</v>
      </c>
      <c r="AH66" s="9">
        <f>$E$101</f>
        <v>13333.333333333334</v>
      </c>
      <c r="AI66" s="9">
        <f>$E$101</f>
        <v>13333.333333333334</v>
      </c>
      <c r="AJ66" s="9">
        <f>$E$101</f>
        <v>13333.333333333334</v>
      </c>
      <c r="AK66" s="9">
        <f>$E$101</f>
        <v>13333.333333333334</v>
      </c>
      <c r="AL66" s="8">
        <f t="shared" si="11"/>
        <v>320000</v>
      </c>
      <c r="AM66" s="8"/>
    </row>
    <row r="67" spans="1:40" x14ac:dyDescent="0.25">
      <c r="A67" s="1" t="s">
        <v>99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>
        <f>$E$109</f>
        <v>7500</v>
      </c>
      <c r="O67" s="9">
        <f>$E$109</f>
        <v>7500</v>
      </c>
      <c r="P67" s="9">
        <f>$E$109</f>
        <v>7500</v>
      </c>
      <c r="Q67" s="9">
        <f>$E$109</f>
        <v>7500</v>
      </c>
      <c r="R67" s="9">
        <f>$E$109</f>
        <v>7500</v>
      </c>
      <c r="S67" s="9">
        <f>$E$109</f>
        <v>7500</v>
      </c>
      <c r="T67" s="9">
        <f>$E$109</f>
        <v>7500</v>
      </c>
      <c r="U67" s="9">
        <f>$E$109</f>
        <v>7500</v>
      </c>
      <c r="V67" s="9">
        <f>$E$109</f>
        <v>7500</v>
      </c>
      <c r="W67" s="9">
        <f>$E$109</f>
        <v>7500</v>
      </c>
      <c r="X67" s="9">
        <f>$E$109</f>
        <v>7500</v>
      </c>
      <c r="Y67" s="9">
        <f>$E$109</f>
        <v>7500</v>
      </c>
      <c r="Z67" s="9">
        <f>$E$109</f>
        <v>7500</v>
      </c>
      <c r="AA67" s="9">
        <f>$E$109</f>
        <v>7500</v>
      </c>
      <c r="AB67" s="9">
        <f>$E$109</f>
        <v>7500</v>
      </c>
      <c r="AC67" s="9">
        <f>$E$109</f>
        <v>7500</v>
      </c>
      <c r="AD67" s="9">
        <f>$E$109</f>
        <v>7500</v>
      </c>
      <c r="AE67" s="9">
        <f>$E$109</f>
        <v>7500</v>
      </c>
      <c r="AF67" s="9">
        <f>$E$109</f>
        <v>7500</v>
      </c>
      <c r="AG67" s="9">
        <f>$E$109</f>
        <v>7500</v>
      </c>
      <c r="AH67" s="9">
        <f>$E$109</f>
        <v>7500</v>
      </c>
      <c r="AI67" s="9">
        <f>$E$109</f>
        <v>7500</v>
      </c>
      <c r="AJ67" s="9">
        <f>$E$109</f>
        <v>7500</v>
      </c>
      <c r="AK67" s="9">
        <f>$E$109</f>
        <v>7500</v>
      </c>
      <c r="AL67" s="8">
        <f t="shared" si="11"/>
        <v>180000</v>
      </c>
      <c r="AM67" s="8"/>
    </row>
    <row r="68" spans="1:40" x14ac:dyDescent="0.25">
      <c r="A68" s="1" t="s">
        <v>101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>
        <f>0.5*$E$101</f>
        <v>6666.666666666667</v>
      </c>
      <c r="O68" s="9">
        <f t="shared" ref="O68:AK68" si="31">0.5*$E$101</f>
        <v>6666.666666666667</v>
      </c>
      <c r="P68" s="9">
        <f t="shared" si="31"/>
        <v>6666.666666666667</v>
      </c>
      <c r="Q68" s="9">
        <f t="shared" si="31"/>
        <v>6666.666666666667</v>
      </c>
      <c r="R68" s="9">
        <f t="shared" si="31"/>
        <v>6666.666666666667</v>
      </c>
      <c r="S68" s="9">
        <f t="shared" si="31"/>
        <v>6666.666666666667</v>
      </c>
      <c r="T68" s="9">
        <f t="shared" si="31"/>
        <v>6666.666666666667</v>
      </c>
      <c r="U68" s="9">
        <f t="shared" si="31"/>
        <v>6666.666666666667</v>
      </c>
      <c r="V68" s="9">
        <f t="shared" si="31"/>
        <v>6666.666666666667</v>
      </c>
      <c r="W68" s="9">
        <f t="shared" si="31"/>
        <v>6666.666666666667</v>
      </c>
      <c r="X68" s="9">
        <f t="shared" si="31"/>
        <v>6666.666666666667</v>
      </c>
      <c r="Y68" s="9">
        <f t="shared" si="31"/>
        <v>6666.666666666667</v>
      </c>
      <c r="Z68" s="9">
        <f t="shared" si="31"/>
        <v>6666.666666666667</v>
      </c>
      <c r="AA68" s="9">
        <f t="shared" si="31"/>
        <v>6666.666666666667</v>
      </c>
      <c r="AB68" s="9">
        <f t="shared" si="31"/>
        <v>6666.666666666667</v>
      </c>
      <c r="AC68" s="9">
        <f t="shared" si="31"/>
        <v>6666.666666666667</v>
      </c>
      <c r="AD68" s="9">
        <f t="shared" si="31"/>
        <v>6666.666666666667</v>
      </c>
      <c r="AE68" s="9">
        <f t="shared" si="31"/>
        <v>6666.666666666667</v>
      </c>
      <c r="AF68" s="9">
        <f t="shared" si="31"/>
        <v>6666.666666666667</v>
      </c>
      <c r="AG68" s="9">
        <f t="shared" si="31"/>
        <v>6666.666666666667</v>
      </c>
      <c r="AH68" s="9">
        <f t="shared" si="31"/>
        <v>6666.666666666667</v>
      </c>
      <c r="AI68" s="9">
        <f t="shared" si="31"/>
        <v>6666.666666666667</v>
      </c>
      <c r="AJ68" s="9">
        <f t="shared" si="31"/>
        <v>6666.666666666667</v>
      </c>
      <c r="AK68" s="9">
        <f t="shared" si="31"/>
        <v>6666.666666666667</v>
      </c>
      <c r="AL68" s="8">
        <f t="shared" si="11"/>
        <v>160000</v>
      </c>
      <c r="AM68" s="8"/>
    </row>
    <row r="69" spans="1:40" x14ac:dyDescent="0.25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8"/>
      <c r="AM69" s="8"/>
    </row>
    <row r="70" spans="1:40" s="5" customFormat="1" x14ac:dyDescent="0.25">
      <c r="A70" s="2" t="s">
        <v>65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>
        <f>SUM(AL71:AL74)</f>
        <v>450000</v>
      </c>
      <c r="AN70" s="12">
        <f>AM70/$AL$76</f>
        <v>4.5864546705396726E-2</v>
      </c>
    </row>
    <row r="71" spans="1:40" x14ac:dyDescent="0.25">
      <c r="A71" s="1" t="s">
        <v>104</v>
      </c>
      <c r="B71" s="14"/>
      <c r="C71" s="7">
        <f>$B$71</f>
        <v>0</v>
      </c>
      <c r="D71" s="7">
        <f t="shared" ref="D71:AK71" si="32">$B$71</f>
        <v>0</v>
      </c>
      <c r="E71" s="7">
        <f t="shared" si="32"/>
        <v>0</v>
      </c>
      <c r="F71" s="7">
        <f t="shared" si="32"/>
        <v>0</v>
      </c>
      <c r="G71" s="7">
        <f t="shared" si="32"/>
        <v>0</v>
      </c>
      <c r="H71" s="7">
        <f t="shared" si="32"/>
        <v>0</v>
      </c>
      <c r="I71" s="7">
        <f t="shared" si="32"/>
        <v>0</v>
      </c>
      <c r="J71" s="7">
        <f t="shared" si="32"/>
        <v>0</v>
      </c>
      <c r="K71" s="7">
        <f t="shared" si="32"/>
        <v>0</v>
      </c>
      <c r="L71" s="7">
        <f t="shared" si="32"/>
        <v>0</v>
      </c>
      <c r="M71" s="7">
        <f t="shared" si="32"/>
        <v>0</v>
      </c>
      <c r="N71" s="7">
        <f t="shared" si="32"/>
        <v>0</v>
      </c>
      <c r="O71" s="7">
        <f t="shared" si="32"/>
        <v>0</v>
      </c>
      <c r="P71" s="7">
        <f t="shared" si="32"/>
        <v>0</v>
      </c>
      <c r="Q71" s="7">
        <f t="shared" si="32"/>
        <v>0</v>
      </c>
      <c r="R71" s="7">
        <f t="shared" si="32"/>
        <v>0</v>
      </c>
      <c r="S71" s="7">
        <f t="shared" si="32"/>
        <v>0</v>
      </c>
      <c r="T71" s="7">
        <f t="shared" si="32"/>
        <v>0</v>
      </c>
      <c r="U71" s="7">
        <f t="shared" si="32"/>
        <v>0</v>
      </c>
      <c r="V71" s="7">
        <f t="shared" si="32"/>
        <v>0</v>
      </c>
      <c r="W71" s="7">
        <f t="shared" si="32"/>
        <v>0</v>
      </c>
      <c r="X71" s="7">
        <f t="shared" si="32"/>
        <v>0</v>
      </c>
      <c r="Y71" s="7">
        <f t="shared" si="32"/>
        <v>0</v>
      </c>
      <c r="Z71" s="7">
        <f t="shared" si="32"/>
        <v>0</v>
      </c>
      <c r="AA71" s="7">
        <f t="shared" si="32"/>
        <v>0</v>
      </c>
      <c r="AB71" s="7">
        <f t="shared" si="32"/>
        <v>0</v>
      </c>
      <c r="AC71" s="7">
        <f t="shared" si="32"/>
        <v>0</v>
      </c>
      <c r="AD71" s="7">
        <f t="shared" si="32"/>
        <v>0</v>
      </c>
      <c r="AE71" s="7">
        <f t="shared" si="32"/>
        <v>0</v>
      </c>
      <c r="AF71" s="7">
        <f t="shared" si="32"/>
        <v>0</v>
      </c>
      <c r="AG71" s="7">
        <f t="shared" si="32"/>
        <v>0</v>
      </c>
      <c r="AH71" s="7">
        <f t="shared" si="32"/>
        <v>0</v>
      </c>
      <c r="AI71" s="7">
        <f t="shared" si="32"/>
        <v>0</v>
      </c>
      <c r="AJ71" s="7">
        <f t="shared" si="32"/>
        <v>0</v>
      </c>
      <c r="AK71" s="7">
        <f t="shared" si="32"/>
        <v>0</v>
      </c>
      <c r="AL71" s="8">
        <f t="shared" si="11"/>
        <v>0</v>
      </c>
      <c r="AM71" s="8"/>
    </row>
    <row r="72" spans="1:40" x14ac:dyDescent="0.25">
      <c r="A72" s="1" t="s">
        <v>106</v>
      </c>
      <c r="B72" s="14">
        <f>90000/12</f>
        <v>7500</v>
      </c>
      <c r="C72" s="7">
        <f>$B$72</f>
        <v>7500</v>
      </c>
      <c r="D72" s="7">
        <f t="shared" ref="D72:AK72" si="33">$B$72</f>
        <v>7500</v>
      </c>
      <c r="E72" s="7">
        <f t="shared" si="33"/>
        <v>7500</v>
      </c>
      <c r="F72" s="7">
        <f t="shared" si="33"/>
        <v>7500</v>
      </c>
      <c r="G72" s="7">
        <f t="shared" si="33"/>
        <v>7500</v>
      </c>
      <c r="H72" s="7">
        <f t="shared" si="33"/>
        <v>7500</v>
      </c>
      <c r="I72" s="7">
        <f t="shared" si="33"/>
        <v>7500</v>
      </c>
      <c r="J72" s="7">
        <f t="shared" si="33"/>
        <v>7500</v>
      </c>
      <c r="K72" s="7">
        <f t="shared" si="33"/>
        <v>7500</v>
      </c>
      <c r="L72" s="7">
        <f t="shared" si="33"/>
        <v>7500</v>
      </c>
      <c r="M72" s="7">
        <f t="shared" si="33"/>
        <v>7500</v>
      </c>
      <c r="N72" s="7">
        <f t="shared" si="33"/>
        <v>7500</v>
      </c>
      <c r="O72" s="7">
        <f t="shared" si="33"/>
        <v>7500</v>
      </c>
      <c r="P72" s="7">
        <f t="shared" si="33"/>
        <v>7500</v>
      </c>
      <c r="Q72" s="7">
        <f t="shared" si="33"/>
        <v>7500</v>
      </c>
      <c r="R72" s="7">
        <f t="shared" si="33"/>
        <v>7500</v>
      </c>
      <c r="S72" s="7">
        <f t="shared" si="33"/>
        <v>7500</v>
      </c>
      <c r="T72" s="7">
        <f t="shared" si="33"/>
        <v>7500</v>
      </c>
      <c r="U72" s="7">
        <f t="shared" si="33"/>
        <v>7500</v>
      </c>
      <c r="V72" s="7">
        <f t="shared" si="33"/>
        <v>7500</v>
      </c>
      <c r="W72" s="7">
        <f t="shared" si="33"/>
        <v>7500</v>
      </c>
      <c r="X72" s="7">
        <f t="shared" si="33"/>
        <v>7500</v>
      </c>
      <c r="Y72" s="7">
        <f t="shared" si="33"/>
        <v>7500</v>
      </c>
      <c r="Z72" s="7">
        <f t="shared" si="33"/>
        <v>7500</v>
      </c>
      <c r="AA72" s="7">
        <f t="shared" si="33"/>
        <v>7500</v>
      </c>
      <c r="AB72" s="7">
        <f t="shared" si="33"/>
        <v>7500</v>
      </c>
      <c r="AC72" s="7">
        <f t="shared" si="33"/>
        <v>7500</v>
      </c>
      <c r="AD72" s="7">
        <f t="shared" si="33"/>
        <v>7500</v>
      </c>
      <c r="AE72" s="7">
        <f t="shared" si="33"/>
        <v>7500</v>
      </c>
      <c r="AF72" s="7">
        <f t="shared" si="33"/>
        <v>7500</v>
      </c>
      <c r="AG72" s="7">
        <f t="shared" si="33"/>
        <v>7500</v>
      </c>
      <c r="AH72" s="7">
        <f t="shared" si="33"/>
        <v>7500</v>
      </c>
      <c r="AI72" s="7">
        <f t="shared" si="33"/>
        <v>7500</v>
      </c>
      <c r="AJ72" s="7">
        <f t="shared" si="33"/>
        <v>7500</v>
      </c>
      <c r="AK72" s="7">
        <f t="shared" si="33"/>
        <v>7500</v>
      </c>
      <c r="AL72" s="8">
        <f t="shared" si="11"/>
        <v>270000</v>
      </c>
      <c r="AM72" s="8"/>
    </row>
    <row r="73" spans="1:40" x14ac:dyDescent="0.25">
      <c r="A73" s="1" t="s">
        <v>68</v>
      </c>
      <c r="B73" s="14"/>
      <c r="C73" s="7">
        <f>$B$73</f>
        <v>0</v>
      </c>
      <c r="D73" s="7">
        <f t="shared" ref="D73:AK73" si="34">$B$73</f>
        <v>0</v>
      </c>
      <c r="E73" s="7">
        <f t="shared" si="34"/>
        <v>0</v>
      </c>
      <c r="F73" s="7">
        <f t="shared" si="34"/>
        <v>0</v>
      </c>
      <c r="G73" s="7">
        <f t="shared" si="34"/>
        <v>0</v>
      </c>
      <c r="H73" s="7">
        <f t="shared" si="34"/>
        <v>0</v>
      </c>
      <c r="I73" s="7">
        <f t="shared" si="34"/>
        <v>0</v>
      </c>
      <c r="J73" s="7">
        <f t="shared" si="34"/>
        <v>0</v>
      </c>
      <c r="K73" s="7">
        <f t="shared" si="34"/>
        <v>0</v>
      </c>
      <c r="L73" s="7">
        <f t="shared" si="34"/>
        <v>0</v>
      </c>
      <c r="M73" s="7">
        <f t="shared" si="34"/>
        <v>0</v>
      </c>
      <c r="N73" s="7">
        <f t="shared" si="34"/>
        <v>0</v>
      </c>
      <c r="O73" s="7">
        <f t="shared" si="34"/>
        <v>0</v>
      </c>
      <c r="P73" s="7">
        <f t="shared" si="34"/>
        <v>0</v>
      </c>
      <c r="Q73" s="7">
        <f t="shared" si="34"/>
        <v>0</v>
      </c>
      <c r="R73" s="7">
        <f t="shared" si="34"/>
        <v>0</v>
      </c>
      <c r="S73" s="7">
        <f t="shared" si="34"/>
        <v>0</v>
      </c>
      <c r="T73" s="7">
        <f t="shared" si="34"/>
        <v>0</v>
      </c>
      <c r="U73" s="7">
        <f t="shared" si="34"/>
        <v>0</v>
      </c>
      <c r="V73" s="7">
        <f t="shared" si="34"/>
        <v>0</v>
      </c>
      <c r="W73" s="7">
        <f t="shared" si="34"/>
        <v>0</v>
      </c>
      <c r="X73" s="7">
        <f t="shared" si="34"/>
        <v>0</v>
      </c>
      <c r="Y73" s="7">
        <f t="shared" si="34"/>
        <v>0</v>
      </c>
      <c r="Z73" s="7">
        <f t="shared" si="34"/>
        <v>0</v>
      </c>
      <c r="AA73" s="7">
        <f t="shared" si="34"/>
        <v>0</v>
      </c>
      <c r="AB73" s="7">
        <f t="shared" si="34"/>
        <v>0</v>
      </c>
      <c r="AC73" s="7">
        <f t="shared" si="34"/>
        <v>0</v>
      </c>
      <c r="AD73" s="7">
        <f t="shared" si="34"/>
        <v>0</v>
      </c>
      <c r="AE73" s="7">
        <f t="shared" si="34"/>
        <v>0</v>
      </c>
      <c r="AF73" s="7">
        <f t="shared" si="34"/>
        <v>0</v>
      </c>
      <c r="AG73" s="7">
        <f t="shared" si="34"/>
        <v>0</v>
      </c>
      <c r="AH73" s="7">
        <f t="shared" si="34"/>
        <v>0</v>
      </c>
      <c r="AI73" s="7">
        <f t="shared" si="34"/>
        <v>0</v>
      </c>
      <c r="AJ73" s="7">
        <f t="shared" si="34"/>
        <v>0</v>
      </c>
      <c r="AK73" s="7">
        <f t="shared" si="34"/>
        <v>0</v>
      </c>
      <c r="AL73" s="8">
        <f t="shared" si="11"/>
        <v>0</v>
      </c>
      <c r="AM73" s="8"/>
    </row>
    <row r="74" spans="1:40" x14ac:dyDescent="0.25">
      <c r="A74" s="1" t="s">
        <v>105</v>
      </c>
      <c r="B74" s="14">
        <f>60000/12</f>
        <v>5000</v>
      </c>
      <c r="C74" s="7">
        <f>$B$74</f>
        <v>5000</v>
      </c>
      <c r="D74" s="7">
        <f t="shared" ref="D74:AK74" si="35">$B$74</f>
        <v>5000</v>
      </c>
      <c r="E74" s="7">
        <f t="shared" si="35"/>
        <v>5000</v>
      </c>
      <c r="F74" s="7">
        <f t="shared" si="35"/>
        <v>5000</v>
      </c>
      <c r="G74" s="7">
        <f t="shared" si="35"/>
        <v>5000</v>
      </c>
      <c r="H74" s="7">
        <f t="shared" si="35"/>
        <v>5000</v>
      </c>
      <c r="I74" s="7">
        <f t="shared" si="35"/>
        <v>5000</v>
      </c>
      <c r="J74" s="7">
        <f t="shared" si="35"/>
        <v>5000</v>
      </c>
      <c r="K74" s="7">
        <f t="shared" si="35"/>
        <v>5000</v>
      </c>
      <c r="L74" s="7">
        <f t="shared" si="35"/>
        <v>5000</v>
      </c>
      <c r="M74" s="7">
        <f t="shared" si="35"/>
        <v>5000</v>
      </c>
      <c r="N74" s="7">
        <f t="shared" si="35"/>
        <v>5000</v>
      </c>
      <c r="O74" s="7">
        <f t="shared" si="35"/>
        <v>5000</v>
      </c>
      <c r="P74" s="7">
        <f t="shared" si="35"/>
        <v>5000</v>
      </c>
      <c r="Q74" s="7">
        <f t="shared" si="35"/>
        <v>5000</v>
      </c>
      <c r="R74" s="7">
        <f t="shared" si="35"/>
        <v>5000</v>
      </c>
      <c r="S74" s="7">
        <f t="shared" si="35"/>
        <v>5000</v>
      </c>
      <c r="T74" s="7">
        <f t="shared" si="35"/>
        <v>5000</v>
      </c>
      <c r="U74" s="7">
        <f t="shared" si="35"/>
        <v>5000</v>
      </c>
      <c r="V74" s="7">
        <f t="shared" si="35"/>
        <v>5000</v>
      </c>
      <c r="W74" s="7">
        <f t="shared" si="35"/>
        <v>5000</v>
      </c>
      <c r="X74" s="7">
        <f t="shared" si="35"/>
        <v>5000</v>
      </c>
      <c r="Y74" s="7">
        <f t="shared" si="35"/>
        <v>5000</v>
      </c>
      <c r="Z74" s="7">
        <f t="shared" si="35"/>
        <v>5000</v>
      </c>
      <c r="AA74" s="7">
        <f t="shared" si="35"/>
        <v>5000</v>
      </c>
      <c r="AB74" s="7">
        <f t="shared" si="35"/>
        <v>5000</v>
      </c>
      <c r="AC74" s="7">
        <f t="shared" si="35"/>
        <v>5000</v>
      </c>
      <c r="AD74" s="7">
        <f t="shared" si="35"/>
        <v>5000</v>
      </c>
      <c r="AE74" s="7">
        <f t="shared" si="35"/>
        <v>5000</v>
      </c>
      <c r="AF74" s="7">
        <f t="shared" si="35"/>
        <v>5000</v>
      </c>
      <c r="AG74" s="7">
        <f t="shared" si="35"/>
        <v>5000</v>
      </c>
      <c r="AH74" s="7">
        <f t="shared" si="35"/>
        <v>5000</v>
      </c>
      <c r="AI74" s="7">
        <f t="shared" si="35"/>
        <v>5000</v>
      </c>
      <c r="AJ74" s="7">
        <f t="shared" si="35"/>
        <v>5000</v>
      </c>
      <c r="AK74" s="7">
        <f t="shared" si="35"/>
        <v>5000</v>
      </c>
      <c r="AL74" s="8">
        <f t="shared" si="11"/>
        <v>180000</v>
      </c>
      <c r="AM74" s="8"/>
    </row>
    <row r="75" spans="1:40" x14ac:dyDescent="0.2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8"/>
      <c r="AM75" s="8"/>
    </row>
    <row r="76" spans="1:40" s="60" customFormat="1" ht="15.75" x14ac:dyDescent="0.25">
      <c r="A76" s="56" t="s">
        <v>5</v>
      </c>
      <c r="B76" s="57">
        <f>SUM(B27:B75)</f>
        <v>255875</v>
      </c>
      <c r="C76" s="57">
        <f t="shared" ref="C76:AK76" si="36">SUM(C27:C75)</f>
        <v>255875</v>
      </c>
      <c r="D76" s="57">
        <f t="shared" si="36"/>
        <v>255875</v>
      </c>
      <c r="E76" s="57">
        <f t="shared" si="36"/>
        <v>255875</v>
      </c>
      <c r="F76" s="57">
        <f t="shared" si="36"/>
        <v>255875</v>
      </c>
      <c r="G76" s="57">
        <f t="shared" si="36"/>
        <v>255875</v>
      </c>
      <c r="H76" s="57">
        <f t="shared" si="36"/>
        <v>255875</v>
      </c>
      <c r="I76" s="57">
        <f t="shared" si="36"/>
        <v>255875</v>
      </c>
      <c r="J76" s="57">
        <f t="shared" si="36"/>
        <v>255875</v>
      </c>
      <c r="K76" s="57">
        <f t="shared" si="36"/>
        <v>255875</v>
      </c>
      <c r="L76" s="57">
        <f t="shared" si="36"/>
        <v>255875</v>
      </c>
      <c r="M76" s="57">
        <f t="shared" si="36"/>
        <v>295874.99999999994</v>
      </c>
      <c r="N76" s="57">
        <f t="shared" si="36"/>
        <v>275875</v>
      </c>
      <c r="O76" s="57">
        <f t="shared" si="36"/>
        <v>275875</v>
      </c>
      <c r="P76" s="57">
        <f t="shared" si="36"/>
        <v>275875</v>
      </c>
      <c r="Q76" s="57">
        <f t="shared" si="36"/>
        <v>275875</v>
      </c>
      <c r="R76" s="57">
        <f t="shared" si="36"/>
        <v>275875</v>
      </c>
      <c r="S76" s="57">
        <f t="shared" si="36"/>
        <v>275875</v>
      </c>
      <c r="T76" s="57">
        <f t="shared" si="36"/>
        <v>275875</v>
      </c>
      <c r="U76" s="57">
        <f t="shared" si="36"/>
        <v>275875</v>
      </c>
      <c r="V76" s="57">
        <f t="shared" si="36"/>
        <v>275875</v>
      </c>
      <c r="W76" s="57">
        <f t="shared" si="36"/>
        <v>275875</v>
      </c>
      <c r="X76" s="57">
        <f t="shared" si="36"/>
        <v>275875</v>
      </c>
      <c r="Y76" s="57">
        <f t="shared" si="36"/>
        <v>315875</v>
      </c>
      <c r="Z76" s="57">
        <f t="shared" si="36"/>
        <v>275875</v>
      </c>
      <c r="AA76" s="57">
        <f t="shared" si="36"/>
        <v>275875</v>
      </c>
      <c r="AB76" s="57">
        <f t="shared" si="36"/>
        <v>275875</v>
      </c>
      <c r="AC76" s="57">
        <f t="shared" si="36"/>
        <v>275875</v>
      </c>
      <c r="AD76" s="57">
        <f t="shared" si="36"/>
        <v>275875</v>
      </c>
      <c r="AE76" s="57">
        <f t="shared" si="36"/>
        <v>275875</v>
      </c>
      <c r="AF76" s="57">
        <f t="shared" si="36"/>
        <v>275875</v>
      </c>
      <c r="AG76" s="57">
        <f t="shared" si="36"/>
        <v>275875</v>
      </c>
      <c r="AH76" s="57">
        <f t="shared" si="36"/>
        <v>275875</v>
      </c>
      <c r="AI76" s="57">
        <f t="shared" si="36"/>
        <v>275875</v>
      </c>
      <c r="AJ76" s="57">
        <f t="shared" si="36"/>
        <v>275875</v>
      </c>
      <c r="AK76" s="57">
        <f t="shared" si="36"/>
        <v>315875</v>
      </c>
      <c r="AL76" s="58">
        <f>SUM(B76:AK76)</f>
        <v>9811500</v>
      </c>
      <c r="AM76" s="58">
        <f>SUM(AM28:AM75)</f>
        <v>9811499.9999999981</v>
      </c>
      <c r="AN76" s="59">
        <f>AL76-AM76</f>
        <v>0</v>
      </c>
    </row>
    <row r="77" spans="1:40" x14ac:dyDescent="0.25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8"/>
      <c r="AM77" s="8"/>
    </row>
    <row r="78" spans="1:40" s="64" customFormat="1" ht="16.5" thickBot="1" x14ac:dyDescent="0.3">
      <c r="A78" s="61" t="s">
        <v>10</v>
      </c>
      <c r="B78" s="62">
        <f>B23-B76</f>
        <v>-255875</v>
      </c>
      <c r="C78" s="62">
        <f>C23-C76</f>
        <v>-255875</v>
      </c>
      <c r="D78" s="62">
        <f>D23-D76</f>
        <v>-55875</v>
      </c>
      <c r="E78" s="62">
        <f>E23-E76</f>
        <v>-55875</v>
      </c>
      <c r="F78" s="62">
        <f>F23-F76</f>
        <v>94125</v>
      </c>
      <c r="G78" s="62">
        <f>G23-G76</f>
        <v>94125</v>
      </c>
      <c r="H78" s="62">
        <f>H23-H76</f>
        <v>154125</v>
      </c>
      <c r="I78" s="62">
        <f>I23-I76</f>
        <v>154125</v>
      </c>
      <c r="J78" s="62">
        <f>J23-J76</f>
        <v>214125</v>
      </c>
      <c r="K78" s="62">
        <f>K23-K76</f>
        <v>214125</v>
      </c>
      <c r="L78" s="62">
        <f>L23-L76</f>
        <v>214125</v>
      </c>
      <c r="M78" s="62">
        <f>M23-M76</f>
        <v>374125.00000000006</v>
      </c>
      <c r="N78" s="62">
        <f>N23-N76</f>
        <v>394125</v>
      </c>
      <c r="O78" s="62">
        <f>O23-O76</f>
        <v>434125</v>
      </c>
      <c r="P78" s="62">
        <f>P23-P76</f>
        <v>434125</v>
      </c>
      <c r="Q78" s="62">
        <f>Q23-Q76</f>
        <v>434125</v>
      </c>
      <c r="R78" s="62">
        <f>R23-R76</f>
        <v>434125</v>
      </c>
      <c r="S78" s="62">
        <f>S23-S76</f>
        <v>494125</v>
      </c>
      <c r="T78" s="62">
        <f>T23-T76</f>
        <v>494125</v>
      </c>
      <c r="U78" s="62">
        <f>U23-U76</f>
        <v>494125</v>
      </c>
      <c r="V78" s="62">
        <f>V23-V76</f>
        <v>494125</v>
      </c>
      <c r="W78" s="62">
        <f>W23-W76</f>
        <v>494125</v>
      </c>
      <c r="X78" s="62">
        <f>X23-X76</f>
        <v>494125</v>
      </c>
      <c r="Y78" s="62">
        <f>Y23-Y76</f>
        <v>494125</v>
      </c>
      <c r="Z78" s="62">
        <f>Z23-Z76</f>
        <v>534125</v>
      </c>
      <c r="AA78" s="62">
        <f>AA23-AA76</f>
        <v>534125</v>
      </c>
      <c r="AB78" s="62">
        <f>AB23-AB76</f>
        <v>534125</v>
      </c>
      <c r="AC78" s="62">
        <f>AC23-AC76</f>
        <v>534125</v>
      </c>
      <c r="AD78" s="62">
        <f>AD23-AD76</f>
        <v>534125</v>
      </c>
      <c r="AE78" s="62">
        <f>AE23-AE76</f>
        <v>534125</v>
      </c>
      <c r="AF78" s="62">
        <f>AF23-AF76</f>
        <v>534125</v>
      </c>
      <c r="AG78" s="62">
        <f>AG23-AG76</f>
        <v>534125</v>
      </c>
      <c r="AH78" s="62">
        <f>AH23-AH76</f>
        <v>534125</v>
      </c>
      <c r="AI78" s="62">
        <f>AI23-AI76</f>
        <v>534125</v>
      </c>
      <c r="AJ78" s="62">
        <f>AJ23-AJ76</f>
        <v>534125</v>
      </c>
      <c r="AK78" s="62">
        <f>AK23-AK76</f>
        <v>494125</v>
      </c>
      <c r="AL78" s="63">
        <f>SUM(B78:AK78)</f>
        <v>12848500</v>
      </c>
      <c r="AM78" s="63"/>
    </row>
    <row r="79" spans="1:40" ht="15.75" thickTop="1" x14ac:dyDescent="0.25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8"/>
      <c r="AM79" s="8"/>
    </row>
    <row r="80" spans="1:40" x14ac:dyDescent="0.25">
      <c r="A80" s="4" t="s">
        <v>128</v>
      </c>
      <c r="B80" s="9">
        <f>B78</f>
        <v>-255875</v>
      </c>
      <c r="C80" s="9">
        <f>B80+C78</f>
        <v>-511750</v>
      </c>
      <c r="D80" s="9">
        <f>C80+D78</f>
        <v>-567625</v>
      </c>
      <c r="E80" s="9">
        <f>D80+E78</f>
        <v>-623500</v>
      </c>
      <c r="F80" s="9">
        <f>E80+F78</f>
        <v>-529375</v>
      </c>
      <c r="G80" s="9">
        <f>F80+G78</f>
        <v>-435250</v>
      </c>
      <c r="H80" s="9">
        <f>G80+H78</f>
        <v>-281125</v>
      </c>
      <c r="I80" s="9">
        <f>H80+I78</f>
        <v>-127000</v>
      </c>
      <c r="J80" s="9">
        <f>I80+J78</f>
        <v>87125</v>
      </c>
      <c r="K80" s="9">
        <f>J80+K78</f>
        <v>301250</v>
      </c>
      <c r="L80" s="9">
        <f>K80+L78</f>
        <v>515375</v>
      </c>
      <c r="M80" s="9">
        <f>L80+M78</f>
        <v>889500</v>
      </c>
      <c r="N80" s="9">
        <f>M80+N78</f>
        <v>1283625</v>
      </c>
      <c r="O80" s="9">
        <f>N80+O78</f>
        <v>1717750</v>
      </c>
      <c r="P80" s="9">
        <f>O80+P78</f>
        <v>2151875</v>
      </c>
      <c r="Q80" s="9">
        <f>P80+Q78</f>
        <v>2586000</v>
      </c>
      <c r="R80" s="9">
        <f>Q80+R78</f>
        <v>3020125</v>
      </c>
      <c r="S80" s="9">
        <f>R80+S78</f>
        <v>3514250</v>
      </c>
      <c r="T80" s="9">
        <f>S80+T78</f>
        <v>4008375</v>
      </c>
      <c r="U80" s="9">
        <f>T80+U78</f>
        <v>4502500</v>
      </c>
      <c r="V80" s="9">
        <f>U80+V78</f>
        <v>4996625</v>
      </c>
      <c r="W80" s="9">
        <f>V80+W78</f>
        <v>5490750</v>
      </c>
      <c r="X80" s="9">
        <f>W80+X78</f>
        <v>5984875</v>
      </c>
      <c r="Y80" s="9">
        <f>X80+Y78</f>
        <v>6479000</v>
      </c>
      <c r="Z80" s="9">
        <f>Y80+Z78</f>
        <v>7013125</v>
      </c>
      <c r="AA80" s="9">
        <f>Z80+AA78</f>
        <v>7547250</v>
      </c>
      <c r="AB80" s="9">
        <f>AA80+AB78</f>
        <v>8081375</v>
      </c>
      <c r="AC80" s="9">
        <f>AB80+AC78</f>
        <v>8615500</v>
      </c>
      <c r="AD80" s="9">
        <f>AC80+AD78</f>
        <v>9149625</v>
      </c>
      <c r="AE80" s="9">
        <f>AD80+AE78</f>
        <v>9683750</v>
      </c>
      <c r="AF80" s="9">
        <f>AE80+AF78</f>
        <v>10217875</v>
      </c>
      <c r="AG80" s="9">
        <f>AF80+AG78</f>
        <v>10752000</v>
      </c>
      <c r="AH80" s="9">
        <f>AG80+AH78</f>
        <v>11286125</v>
      </c>
      <c r="AI80" s="9">
        <f>AH80+AI78</f>
        <v>11820250</v>
      </c>
      <c r="AJ80" s="9">
        <f>AI80+AJ78</f>
        <v>12354375</v>
      </c>
      <c r="AK80" s="9">
        <f>AJ80+AK78</f>
        <v>12848500</v>
      </c>
      <c r="AL80" s="8"/>
      <c r="AM80" s="8"/>
    </row>
    <row r="81" spans="1:39" x14ac:dyDescent="0.25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8"/>
      <c r="AM81" s="8"/>
    </row>
    <row r="84" spans="1:39" x14ac:dyDescent="0.25">
      <c r="C84" s="5" t="s">
        <v>121</v>
      </c>
      <c r="D84" s="5" t="s">
        <v>122</v>
      </c>
      <c r="AL84" s="17"/>
    </row>
    <row r="85" spans="1:39" x14ac:dyDescent="0.25">
      <c r="A85" s="4" t="s">
        <v>107</v>
      </c>
      <c r="C85" s="18">
        <v>3</v>
      </c>
      <c r="D85" s="14">
        <v>200000</v>
      </c>
      <c r="G85" s="19"/>
      <c r="H85" s="19"/>
      <c r="I85" s="20" t="s">
        <v>9</v>
      </c>
      <c r="J85" s="20" t="s">
        <v>8</v>
      </c>
      <c r="K85" s="20" t="s">
        <v>7</v>
      </c>
      <c r="L85" s="20" t="s">
        <v>6</v>
      </c>
    </row>
    <row r="86" spans="1:39" x14ac:dyDescent="0.25">
      <c r="A86" s="4" t="s">
        <v>124</v>
      </c>
      <c r="C86" s="18">
        <v>5</v>
      </c>
      <c r="D86" s="21">
        <v>150000</v>
      </c>
      <c r="G86" s="19" t="s">
        <v>58</v>
      </c>
      <c r="H86" s="22"/>
      <c r="I86" s="23">
        <f>SUM(B23:M23)</f>
        <v>4000000</v>
      </c>
      <c r="J86" s="23">
        <f>SUM(N23:Y23)</f>
        <v>8940000</v>
      </c>
      <c r="K86" s="23">
        <f>SUM(Z23:AK23)</f>
        <v>9720000</v>
      </c>
      <c r="L86" s="24">
        <f>SUM(I86:K86)</f>
        <v>22660000</v>
      </c>
    </row>
    <row r="87" spans="1:39" x14ac:dyDescent="0.25">
      <c r="A87" s="4" t="s">
        <v>111</v>
      </c>
      <c r="C87" s="18">
        <v>7</v>
      </c>
      <c r="D87" s="21">
        <v>60000</v>
      </c>
      <c r="G87" s="19" t="s">
        <v>5</v>
      </c>
      <c r="H87" s="22"/>
      <c r="I87" s="23">
        <f>SUM(B76:M76)</f>
        <v>3110500</v>
      </c>
      <c r="J87" s="23">
        <f>SUM(N76:Y76)</f>
        <v>3350500</v>
      </c>
      <c r="K87" s="23">
        <f>SUM(Z76:AK76)</f>
        <v>3350500</v>
      </c>
      <c r="L87" s="24">
        <f>SUM(I87:K87)</f>
        <v>9811500</v>
      </c>
    </row>
    <row r="88" spans="1:39" ht="15.75" thickBot="1" x14ac:dyDescent="0.3">
      <c r="A88" s="4" t="s">
        <v>112</v>
      </c>
      <c r="C88" s="18">
        <v>9</v>
      </c>
      <c r="D88" s="21">
        <v>60000</v>
      </c>
      <c r="G88" s="25" t="s">
        <v>4</v>
      </c>
      <c r="H88" s="26"/>
      <c r="I88" s="27">
        <f>I86-I87</f>
        <v>889500</v>
      </c>
      <c r="J88" s="27">
        <f>J86-J87</f>
        <v>5589500</v>
      </c>
      <c r="K88" s="27">
        <f>K86-K87</f>
        <v>6369500</v>
      </c>
      <c r="L88" s="28">
        <f>SUM(I88:K88)</f>
        <v>12848500</v>
      </c>
      <c r="M88" s="29"/>
    </row>
    <row r="89" spans="1:39" ht="15.75" thickTop="1" x14ac:dyDescent="0.25">
      <c r="A89" s="4" t="s">
        <v>114</v>
      </c>
      <c r="C89" s="18">
        <v>12</v>
      </c>
      <c r="D89" s="21">
        <v>200000</v>
      </c>
    </row>
    <row r="90" spans="1:39" x14ac:dyDescent="0.25">
      <c r="A90" s="4" t="s">
        <v>116</v>
      </c>
      <c r="C90" s="18">
        <v>14</v>
      </c>
      <c r="D90" s="21">
        <v>40000</v>
      </c>
    </row>
    <row r="91" spans="1:39" x14ac:dyDescent="0.25">
      <c r="A91" s="4" t="s">
        <v>120</v>
      </c>
      <c r="C91" s="18">
        <v>18</v>
      </c>
      <c r="D91" s="21">
        <v>60000</v>
      </c>
    </row>
    <row r="92" spans="1:39" x14ac:dyDescent="0.25">
      <c r="A92" s="4" t="s">
        <v>123</v>
      </c>
      <c r="C92" s="18">
        <v>24</v>
      </c>
      <c r="D92" s="21">
        <v>40000</v>
      </c>
    </row>
    <row r="93" spans="1:39" x14ac:dyDescent="0.25">
      <c r="D93" s="30"/>
    </row>
    <row r="94" spans="1:39" x14ac:dyDescent="0.25">
      <c r="C94" s="31" t="s">
        <v>73</v>
      </c>
      <c r="D94" s="32" t="s">
        <v>3</v>
      </c>
      <c r="E94" s="33" t="s">
        <v>2</v>
      </c>
      <c r="F94" s="34" t="s">
        <v>52</v>
      </c>
    </row>
    <row r="95" spans="1:39" x14ac:dyDescent="0.25">
      <c r="A95" s="4" t="s">
        <v>53</v>
      </c>
      <c r="D95" s="35">
        <v>230</v>
      </c>
      <c r="E95" s="6"/>
      <c r="F95" s="5"/>
    </row>
    <row r="96" spans="1:39" x14ac:dyDescent="0.25">
      <c r="A96" s="4" t="s">
        <v>1</v>
      </c>
      <c r="C96" s="18">
        <v>1</v>
      </c>
      <c r="D96" s="21">
        <v>180000</v>
      </c>
      <c r="E96" s="9">
        <f>C96*D96/12</f>
        <v>15000</v>
      </c>
      <c r="F96" s="9">
        <f>D96/$D$95/8</f>
        <v>97.826086956521735</v>
      </c>
      <c r="I96" s="36" t="s">
        <v>126</v>
      </c>
      <c r="J96" s="37"/>
      <c r="K96" s="37"/>
      <c r="L96" s="37"/>
      <c r="M96" s="37"/>
      <c r="N96" s="37"/>
      <c r="O96" s="37"/>
      <c r="P96" s="38"/>
    </row>
    <row r="97" spans="1:16" x14ac:dyDescent="0.25">
      <c r="A97" s="4" t="s">
        <v>66</v>
      </c>
      <c r="C97" s="18">
        <v>4</v>
      </c>
      <c r="D97" s="21">
        <v>180000</v>
      </c>
      <c r="E97" s="9">
        <f>D97/12</f>
        <v>15000</v>
      </c>
      <c r="F97" s="9">
        <f t="shared" ref="F97:F106" si="37">D97/$D$95/8</f>
        <v>97.826086956521735</v>
      </c>
      <c r="I97" s="39" t="s">
        <v>51</v>
      </c>
      <c r="J97" s="40"/>
      <c r="K97" s="40"/>
      <c r="L97" s="40"/>
      <c r="M97" s="40"/>
      <c r="N97" s="40"/>
      <c r="O97" s="40"/>
      <c r="P97" s="41"/>
    </row>
    <row r="98" spans="1:16" x14ac:dyDescent="0.25">
      <c r="A98" s="4" t="s">
        <v>67</v>
      </c>
      <c r="C98" s="18">
        <v>1</v>
      </c>
      <c r="D98" s="21">
        <v>110000</v>
      </c>
      <c r="E98" s="9">
        <f>D98/12</f>
        <v>9166.6666666666661</v>
      </c>
      <c r="F98" s="9">
        <f t="shared" si="37"/>
        <v>59.782608695652172</v>
      </c>
    </row>
    <row r="99" spans="1:16" x14ac:dyDescent="0.25">
      <c r="A99" s="4" t="s">
        <v>102</v>
      </c>
      <c r="C99" s="18">
        <v>1</v>
      </c>
      <c r="D99" s="21">
        <v>140000</v>
      </c>
      <c r="E99" s="9">
        <f>D99/12</f>
        <v>11666.666666666666</v>
      </c>
      <c r="F99" s="9">
        <f t="shared" ref="F99" si="38">D99/$D$95/8</f>
        <v>76.086956521739125</v>
      </c>
    </row>
    <row r="100" spans="1:16" x14ac:dyDescent="0.25">
      <c r="A100" s="4" t="s">
        <v>0</v>
      </c>
      <c r="C100" s="18">
        <v>2</v>
      </c>
      <c r="D100" s="21">
        <v>160000</v>
      </c>
      <c r="E100" s="9">
        <f>D100/12</f>
        <v>13333.333333333334</v>
      </c>
      <c r="F100" s="9">
        <f t="shared" si="37"/>
        <v>86.956521739130437</v>
      </c>
    </row>
    <row r="101" spans="1:16" x14ac:dyDescent="0.25">
      <c r="A101" s="4" t="s">
        <v>71</v>
      </c>
      <c r="C101" s="18">
        <v>2</v>
      </c>
      <c r="D101" s="21">
        <v>160000</v>
      </c>
      <c r="E101" s="9">
        <f>D101/12</f>
        <v>13333.333333333334</v>
      </c>
      <c r="F101" s="9">
        <f t="shared" si="37"/>
        <v>86.956521739130437</v>
      </c>
    </row>
    <row r="102" spans="1:16" x14ac:dyDescent="0.25">
      <c r="A102" s="4" t="s">
        <v>83</v>
      </c>
      <c r="C102" s="18">
        <v>0.5</v>
      </c>
      <c r="D102" s="21">
        <v>130000</v>
      </c>
      <c r="E102" s="9">
        <f>D102/12</f>
        <v>10833.333333333334</v>
      </c>
      <c r="F102" s="9">
        <f t="shared" si="37"/>
        <v>70.652173913043484</v>
      </c>
    </row>
    <row r="103" spans="1:16" x14ac:dyDescent="0.25">
      <c r="C103" s="42"/>
      <c r="D103" s="21"/>
      <c r="E103" s="9"/>
      <c r="F103" s="9"/>
    </row>
    <row r="104" spans="1:16" x14ac:dyDescent="0.25">
      <c r="A104" s="4" t="s">
        <v>54</v>
      </c>
      <c r="C104" s="42"/>
      <c r="D104" s="21">
        <v>120000</v>
      </c>
      <c r="E104" s="9">
        <f>D104/12</f>
        <v>10000</v>
      </c>
      <c r="F104" s="9">
        <f t="shared" si="37"/>
        <v>65.217391304347828</v>
      </c>
    </row>
    <row r="105" spans="1:16" x14ac:dyDescent="0.25">
      <c r="A105" s="4" t="s">
        <v>55</v>
      </c>
      <c r="C105" s="42"/>
      <c r="D105" s="21">
        <v>85000</v>
      </c>
      <c r="E105" s="9">
        <f>D105/12</f>
        <v>7083.333333333333</v>
      </c>
      <c r="F105" s="9">
        <f t="shared" si="37"/>
        <v>46.195652173913047</v>
      </c>
    </row>
    <row r="106" spans="1:16" x14ac:dyDescent="0.25">
      <c r="A106" s="4" t="s">
        <v>56</v>
      </c>
      <c r="C106" s="42"/>
      <c r="D106" s="21">
        <v>40000</v>
      </c>
      <c r="E106" s="9">
        <f>D106/12</f>
        <v>3333.3333333333335</v>
      </c>
      <c r="F106" s="9">
        <f t="shared" si="37"/>
        <v>21.739130434782609</v>
      </c>
    </row>
    <row r="107" spans="1:16" x14ac:dyDescent="0.25">
      <c r="A107" s="4" t="s">
        <v>74</v>
      </c>
      <c r="C107" s="18">
        <v>1.5</v>
      </c>
      <c r="D107" s="13">
        <f>AVERAGE(D104:D106)</f>
        <v>81666.666666666672</v>
      </c>
      <c r="E107" s="9">
        <f t="shared" ref="E107:E109" si="39">D107/12</f>
        <v>6805.5555555555557</v>
      </c>
      <c r="F107" s="9">
        <f t="shared" ref="F107:F109" si="40">D107/$D$95/8</f>
        <v>44.384057971014492</v>
      </c>
    </row>
    <row r="108" spans="1:16" x14ac:dyDescent="0.25">
      <c r="A108" s="4" t="s">
        <v>75</v>
      </c>
      <c r="C108" s="18">
        <v>0.5</v>
      </c>
      <c r="D108" s="21">
        <v>180000</v>
      </c>
      <c r="E108" s="9">
        <f t="shared" si="39"/>
        <v>15000</v>
      </c>
      <c r="F108" s="9">
        <f t="shared" si="40"/>
        <v>97.826086956521735</v>
      </c>
    </row>
    <row r="109" spans="1:16" x14ac:dyDescent="0.25">
      <c r="A109" s="4" t="s">
        <v>100</v>
      </c>
      <c r="D109" s="21">
        <v>90000</v>
      </c>
      <c r="E109" s="9">
        <f t="shared" si="39"/>
        <v>7500</v>
      </c>
      <c r="F109" s="9">
        <f t="shared" si="40"/>
        <v>48.913043478260867</v>
      </c>
    </row>
  </sheetData>
  <phoneticPr fontId="5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 Business Case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Simonetta Batteiger</dc:creator>
  <cp:lastModifiedBy>Simonetta Batteiger</cp:lastModifiedBy>
  <dcterms:created xsi:type="dcterms:W3CDTF">2025-12-04T10:45:45Z</dcterms:created>
  <dcterms:modified xsi:type="dcterms:W3CDTF">2025-12-05T11:11:21Z</dcterms:modified>
</cp:coreProperties>
</file>