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d26318cb4a4b42d0/Desktop/InclusiveLeaders/Product Stuff/Finance stuff/"/>
    </mc:Choice>
  </mc:AlternateContent>
  <xr:revisionPtr revIDLastSave="561" documentId="8_{5CC8EBBB-76D3-4DAE-8EBB-1323533F68E8}" xr6:coauthVersionLast="47" xr6:coauthVersionMax="47" xr10:uidLastSave="{20D8CCB1-5D2F-49A2-AFB1-AC5F42676B9A}"/>
  <bookViews>
    <workbookView xWindow="-120" yWindow="-16320" windowWidth="29040" windowHeight="15720" xr2:uid="{77C98F9E-040C-4FB8-8F33-78DDDE8487BA}"/>
  </bookViews>
  <sheets>
    <sheet name="Instructions" sheetId="2" r:id="rId1"/>
    <sheet name="AI Business Case Template "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1" i="1" l="1"/>
  <c r="D21" i="1"/>
  <c r="E21" i="1"/>
  <c r="F21" i="1"/>
  <c r="G21" i="1"/>
  <c r="H21" i="1"/>
  <c r="I21" i="1"/>
  <c r="J21" i="1"/>
  <c r="K21" i="1"/>
  <c r="L21" i="1"/>
  <c r="M21" i="1"/>
  <c r="N21" i="1"/>
  <c r="O21" i="1"/>
  <c r="P21" i="1"/>
  <c r="Q21" i="1"/>
  <c r="R21" i="1"/>
  <c r="S21" i="1"/>
  <c r="T21" i="1"/>
  <c r="U21" i="1"/>
  <c r="V21" i="1"/>
  <c r="W21" i="1"/>
  <c r="X21" i="1"/>
  <c r="Y21" i="1"/>
  <c r="Z21" i="1"/>
  <c r="AA21" i="1"/>
  <c r="AB21" i="1"/>
  <c r="AC21" i="1"/>
  <c r="AD21" i="1"/>
  <c r="AE21" i="1"/>
  <c r="AF21" i="1"/>
  <c r="AG21" i="1"/>
  <c r="AH21" i="1"/>
  <c r="AI21" i="1"/>
  <c r="AJ21" i="1"/>
  <c r="AK21" i="1"/>
  <c r="B21" i="1"/>
  <c r="C13" i="1"/>
  <c r="D13" i="1"/>
  <c r="E13" i="1"/>
  <c r="F13" i="1"/>
  <c r="G13" i="1"/>
  <c r="H13" i="1"/>
  <c r="I13" i="1"/>
  <c r="J13" i="1"/>
  <c r="K13" i="1"/>
  <c r="L13" i="1"/>
  <c r="M13" i="1"/>
  <c r="N13" i="1"/>
  <c r="O13" i="1"/>
  <c r="P13" i="1"/>
  <c r="Q13" i="1"/>
  <c r="R13" i="1"/>
  <c r="S13" i="1"/>
  <c r="T13" i="1"/>
  <c r="U13" i="1"/>
  <c r="V13" i="1"/>
  <c r="W13" i="1"/>
  <c r="X13" i="1"/>
  <c r="Y13" i="1"/>
  <c r="Z13" i="1"/>
  <c r="AA13" i="1"/>
  <c r="AB13" i="1"/>
  <c r="AC13" i="1"/>
  <c r="AD13" i="1"/>
  <c r="AE13" i="1"/>
  <c r="AF13" i="1"/>
  <c r="AG13" i="1"/>
  <c r="AH13" i="1"/>
  <c r="AI13" i="1"/>
  <c r="AJ13" i="1"/>
  <c r="AK13" i="1"/>
  <c r="B13" i="1"/>
  <c r="AL14" i="1"/>
  <c r="AL15" i="1"/>
  <c r="AL18" i="1"/>
  <c r="AL19" i="1"/>
  <c r="C17" i="1"/>
  <c r="D17" i="1"/>
  <c r="E17" i="1"/>
  <c r="F17" i="1"/>
  <c r="G17" i="1"/>
  <c r="H17" i="1"/>
  <c r="I17" i="1"/>
  <c r="J17" i="1"/>
  <c r="K17" i="1"/>
  <c r="L17" i="1"/>
  <c r="M17" i="1"/>
  <c r="N17" i="1"/>
  <c r="O17" i="1"/>
  <c r="P17" i="1"/>
  <c r="Q17" i="1"/>
  <c r="R17" i="1"/>
  <c r="S17" i="1"/>
  <c r="T17" i="1"/>
  <c r="U17" i="1"/>
  <c r="V17" i="1"/>
  <c r="W17" i="1"/>
  <c r="X17" i="1"/>
  <c r="Y17" i="1"/>
  <c r="Z17" i="1"/>
  <c r="AA17" i="1"/>
  <c r="AB17" i="1"/>
  <c r="AC17" i="1"/>
  <c r="AD17" i="1"/>
  <c r="AE17" i="1"/>
  <c r="AF17" i="1"/>
  <c r="AG17" i="1"/>
  <c r="AH17" i="1"/>
  <c r="AI17" i="1"/>
  <c r="AJ17" i="1"/>
  <c r="AK17" i="1"/>
  <c r="B17" i="1"/>
  <c r="Q9" i="1"/>
  <c r="R9" i="1"/>
  <c r="S9" i="1"/>
  <c r="T9" i="1"/>
  <c r="U9" i="1"/>
  <c r="V9" i="1"/>
  <c r="W9" i="1"/>
  <c r="X9" i="1"/>
  <c r="Y9" i="1"/>
  <c r="Z9" i="1"/>
  <c r="AA9" i="1"/>
  <c r="AB9" i="1"/>
  <c r="AC9" i="1"/>
  <c r="AD9" i="1"/>
  <c r="AE9" i="1"/>
  <c r="AF9" i="1"/>
  <c r="AG9" i="1"/>
  <c r="AH9" i="1"/>
  <c r="AI9" i="1"/>
  <c r="AJ9" i="1"/>
  <c r="AK9" i="1"/>
  <c r="C9" i="1"/>
  <c r="D9" i="1"/>
  <c r="E9" i="1"/>
  <c r="F9" i="1"/>
  <c r="G9" i="1"/>
  <c r="H9" i="1"/>
  <c r="I9" i="1"/>
  <c r="J9" i="1"/>
  <c r="K9" i="1"/>
  <c r="L9" i="1"/>
  <c r="M9" i="1"/>
  <c r="N9" i="1"/>
  <c r="O9" i="1"/>
  <c r="P9" i="1"/>
  <c r="B9" i="1"/>
  <c r="K20" i="1"/>
  <c r="L20" i="1"/>
  <c r="M20" i="1"/>
  <c r="N20" i="1"/>
  <c r="O20" i="1"/>
  <c r="P20" i="1"/>
  <c r="Q20" i="1"/>
  <c r="R20" i="1"/>
  <c r="S20" i="1"/>
  <c r="T20" i="1"/>
  <c r="U20" i="1"/>
  <c r="V20" i="1"/>
  <c r="W20" i="1"/>
  <c r="X20" i="1"/>
  <c r="Y20" i="1"/>
  <c r="Z20" i="1"/>
  <c r="AA20" i="1"/>
  <c r="AB20" i="1"/>
  <c r="AC20" i="1"/>
  <c r="AD20" i="1"/>
  <c r="AE20" i="1"/>
  <c r="AF20" i="1"/>
  <c r="AG20" i="1"/>
  <c r="AH20" i="1"/>
  <c r="AI20" i="1"/>
  <c r="AJ20" i="1"/>
  <c r="AK20" i="1"/>
  <c r="C20" i="1"/>
  <c r="D20" i="1"/>
  <c r="E20" i="1"/>
  <c r="F20" i="1"/>
  <c r="G20" i="1"/>
  <c r="H20" i="1"/>
  <c r="I20" i="1"/>
  <c r="J20" i="1"/>
  <c r="B20" i="1"/>
  <c r="I12" i="1"/>
  <c r="J12" i="1"/>
  <c r="K12" i="1"/>
  <c r="L12" i="1"/>
  <c r="M12" i="1"/>
  <c r="N12" i="1"/>
  <c r="O12" i="1"/>
  <c r="P12" i="1"/>
  <c r="Q12" i="1"/>
  <c r="R12" i="1"/>
  <c r="S12" i="1"/>
  <c r="T12" i="1"/>
  <c r="U12" i="1"/>
  <c r="V12" i="1"/>
  <c r="W12" i="1"/>
  <c r="X12" i="1"/>
  <c r="Y12" i="1"/>
  <c r="Z12" i="1"/>
  <c r="AA12" i="1"/>
  <c r="AB12" i="1"/>
  <c r="AC12" i="1"/>
  <c r="AD12" i="1"/>
  <c r="AE12" i="1"/>
  <c r="AF12" i="1"/>
  <c r="AG12" i="1"/>
  <c r="AH12" i="1"/>
  <c r="AI12" i="1"/>
  <c r="AJ12" i="1"/>
  <c r="AK12" i="1"/>
  <c r="C12" i="1"/>
  <c r="D12" i="1"/>
  <c r="E12" i="1"/>
  <c r="F12" i="1"/>
  <c r="G12" i="1"/>
  <c r="H12" i="1"/>
  <c r="B12" i="1"/>
  <c r="C16" i="1"/>
  <c r="D16" i="1"/>
  <c r="E16" i="1"/>
  <c r="F16" i="1"/>
  <c r="G16" i="1"/>
  <c r="H16" i="1"/>
  <c r="I16" i="1"/>
  <c r="J16" i="1"/>
  <c r="K16" i="1"/>
  <c r="L16" i="1"/>
  <c r="M16" i="1"/>
  <c r="N16" i="1"/>
  <c r="O16" i="1"/>
  <c r="P16" i="1"/>
  <c r="Q16" i="1"/>
  <c r="R16" i="1"/>
  <c r="S16" i="1"/>
  <c r="T16" i="1"/>
  <c r="U16" i="1"/>
  <c r="V16" i="1"/>
  <c r="W16" i="1"/>
  <c r="X16" i="1"/>
  <c r="Y16" i="1"/>
  <c r="Z16" i="1"/>
  <c r="AA16" i="1"/>
  <c r="AB16" i="1"/>
  <c r="AC16" i="1"/>
  <c r="AD16" i="1"/>
  <c r="AE16" i="1"/>
  <c r="AF16" i="1"/>
  <c r="AG16" i="1"/>
  <c r="AH16" i="1"/>
  <c r="AI16" i="1"/>
  <c r="AJ16" i="1"/>
  <c r="AK16" i="1"/>
  <c r="B16" i="1"/>
  <c r="C8" i="1"/>
  <c r="D8" i="1"/>
  <c r="E8" i="1"/>
  <c r="F8" i="1"/>
  <c r="G8" i="1"/>
  <c r="H8" i="1"/>
  <c r="I8" i="1"/>
  <c r="J8" i="1"/>
  <c r="K8" i="1"/>
  <c r="L8" i="1"/>
  <c r="M8" i="1"/>
  <c r="N8" i="1"/>
  <c r="O8" i="1"/>
  <c r="P8" i="1"/>
  <c r="Q8" i="1"/>
  <c r="R8" i="1"/>
  <c r="S8" i="1"/>
  <c r="T8" i="1"/>
  <c r="U8" i="1"/>
  <c r="V8" i="1"/>
  <c r="W8" i="1"/>
  <c r="X8" i="1"/>
  <c r="Y8" i="1"/>
  <c r="Z8" i="1"/>
  <c r="AA8" i="1"/>
  <c r="AB8" i="1"/>
  <c r="AC8" i="1"/>
  <c r="AD8" i="1"/>
  <c r="AE8" i="1"/>
  <c r="AF8" i="1"/>
  <c r="AG8" i="1"/>
  <c r="AH8" i="1"/>
  <c r="AI8" i="1"/>
  <c r="AJ8" i="1"/>
  <c r="AK8" i="1"/>
  <c r="B8" i="1"/>
  <c r="AL11" i="1"/>
  <c r="AL22" i="1"/>
  <c r="D74" i="1"/>
  <c r="E74" i="1"/>
  <c r="F74" i="1"/>
  <c r="G74" i="1"/>
  <c r="H74" i="1"/>
  <c r="I74" i="1"/>
  <c r="J74" i="1"/>
  <c r="K74" i="1"/>
  <c r="L74" i="1"/>
  <c r="M74" i="1"/>
  <c r="N74" i="1"/>
  <c r="O74" i="1"/>
  <c r="P74" i="1"/>
  <c r="Q74" i="1"/>
  <c r="R74" i="1"/>
  <c r="S74" i="1"/>
  <c r="T74" i="1"/>
  <c r="U74" i="1"/>
  <c r="V74" i="1"/>
  <c r="W74" i="1"/>
  <c r="X74" i="1"/>
  <c r="Y74" i="1"/>
  <c r="Z74" i="1"/>
  <c r="AA74" i="1"/>
  <c r="AB74" i="1"/>
  <c r="AC74" i="1"/>
  <c r="AD74" i="1"/>
  <c r="AE74" i="1"/>
  <c r="AF74" i="1"/>
  <c r="AG74" i="1"/>
  <c r="AH74" i="1"/>
  <c r="AI74" i="1"/>
  <c r="AJ74" i="1"/>
  <c r="AK74" i="1"/>
  <c r="C74" i="1"/>
  <c r="D72" i="1"/>
  <c r="E72" i="1"/>
  <c r="F72" i="1"/>
  <c r="G72" i="1"/>
  <c r="H72" i="1"/>
  <c r="I72" i="1"/>
  <c r="J72" i="1"/>
  <c r="K72" i="1"/>
  <c r="L72" i="1"/>
  <c r="M72" i="1"/>
  <c r="N72" i="1"/>
  <c r="O72" i="1"/>
  <c r="P72" i="1"/>
  <c r="Q72" i="1"/>
  <c r="R72" i="1"/>
  <c r="S72" i="1"/>
  <c r="T72" i="1"/>
  <c r="U72" i="1"/>
  <c r="V72" i="1"/>
  <c r="W72" i="1"/>
  <c r="X72" i="1"/>
  <c r="Y72" i="1"/>
  <c r="Z72" i="1"/>
  <c r="AA72" i="1"/>
  <c r="AB72" i="1"/>
  <c r="AC72" i="1"/>
  <c r="AD72" i="1"/>
  <c r="AE72" i="1"/>
  <c r="AF72" i="1"/>
  <c r="AG72" i="1"/>
  <c r="AH72" i="1"/>
  <c r="AI72" i="1"/>
  <c r="AJ72" i="1"/>
  <c r="AK72" i="1"/>
  <c r="C72" i="1"/>
  <c r="B73" i="1"/>
  <c r="G73" i="1" s="1"/>
  <c r="B75" i="1"/>
  <c r="E75" i="1" s="1"/>
  <c r="E104" i="1"/>
  <c r="C32" i="1" s="1"/>
  <c r="F104" i="1"/>
  <c r="E114" i="1"/>
  <c r="P68" i="1" s="1"/>
  <c r="F114" i="1"/>
  <c r="B64" i="1"/>
  <c r="F64" i="1" s="1"/>
  <c r="B63" i="1"/>
  <c r="J63" i="1" s="1"/>
  <c r="B60" i="1"/>
  <c r="F60" i="1" s="1"/>
  <c r="B57" i="1"/>
  <c r="I57" i="1" s="1"/>
  <c r="N53" i="1"/>
  <c r="W53" i="1" s="1"/>
  <c r="B53" i="1"/>
  <c r="J53" i="1" s="1"/>
  <c r="B52" i="1"/>
  <c r="G52" i="1" s="1"/>
  <c r="AK51" i="1"/>
  <c r="B47" i="1"/>
  <c r="E47" i="1" s="1"/>
  <c r="B46" i="1"/>
  <c r="F46" i="1" s="1"/>
  <c r="E107" i="1"/>
  <c r="F45" i="1" s="1"/>
  <c r="F107" i="1"/>
  <c r="B42" i="1"/>
  <c r="G42" i="1" s="1"/>
  <c r="C41" i="1"/>
  <c r="D41" i="1"/>
  <c r="E41" i="1"/>
  <c r="F41" i="1"/>
  <c r="G41" i="1"/>
  <c r="H41" i="1"/>
  <c r="I41" i="1"/>
  <c r="J41" i="1"/>
  <c r="K41" i="1"/>
  <c r="L41" i="1"/>
  <c r="M41" i="1"/>
  <c r="N41" i="1"/>
  <c r="O41" i="1"/>
  <c r="P41" i="1"/>
  <c r="Q41" i="1"/>
  <c r="R41" i="1"/>
  <c r="S41" i="1"/>
  <c r="T41" i="1"/>
  <c r="U41" i="1"/>
  <c r="V41" i="1"/>
  <c r="W41" i="1"/>
  <c r="X41" i="1"/>
  <c r="Y41" i="1"/>
  <c r="Z41" i="1"/>
  <c r="AA41" i="1"/>
  <c r="AB41" i="1"/>
  <c r="AC41" i="1"/>
  <c r="AD41" i="1"/>
  <c r="AE41" i="1"/>
  <c r="AF41" i="1"/>
  <c r="AG41" i="1"/>
  <c r="AH41" i="1"/>
  <c r="AI41" i="1"/>
  <c r="AJ41" i="1"/>
  <c r="AK41" i="1"/>
  <c r="B41" i="1"/>
  <c r="C40" i="1"/>
  <c r="D40" i="1"/>
  <c r="E40" i="1"/>
  <c r="F40" i="1"/>
  <c r="G40" i="1"/>
  <c r="H40" i="1"/>
  <c r="I40" i="1"/>
  <c r="J40" i="1"/>
  <c r="K40" i="1"/>
  <c r="L40" i="1"/>
  <c r="M40" i="1"/>
  <c r="N40" i="1"/>
  <c r="O40" i="1"/>
  <c r="P40" i="1"/>
  <c r="Q40" i="1"/>
  <c r="R40" i="1"/>
  <c r="S40" i="1"/>
  <c r="T40" i="1"/>
  <c r="U40" i="1"/>
  <c r="V40" i="1"/>
  <c r="W40" i="1"/>
  <c r="X40" i="1"/>
  <c r="Y40" i="1"/>
  <c r="Z40" i="1"/>
  <c r="AA40" i="1"/>
  <c r="AB40" i="1"/>
  <c r="AC40" i="1"/>
  <c r="AD40" i="1"/>
  <c r="AE40" i="1"/>
  <c r="AF40" i="1"/>
  <c r="AG40" i="1"/>
  <c r="AH40" i="1"/>
  <c r="AI40" i="1"/>
  <c r="AJ40" i="1"/>
  <c r="AK40" i="1"/>
  <c r="B40" i="1"/>
  <c r="D37" i="1"/>
  <c r="E37" i="1"/>
  <c r="F37" i="1"/>
  <c r="G37" i="1"/>
  <c r="H37" i="1"/>
  <c r="I37" i="1"/>
  <c r="J37" i="1"/>
  <c r="K37" i="1"/>
  <c r="L37" i="1"/>
  <c r="M37" i="1"/>
  <c r="N37" i="1"/>
  <c r="O37" i="1"/>
  <c r="P37" i="1"/>
  <c r="Q37" i="1"/>
  <c r="R37" i="1"/>
  <c r="S37" i="1"/>
  <c r="T37" i="1"/>
  <c r="U37" i="1"/>
  <c r="V37" i="1"/>
  <c r="W37" i="1"/>
  <c r="X37" i="1"/>
  <c r="Y37" i="1"/>
  <c r="Z37" i="1"/>
  <c r="AA37" i="1"/>
  <c r="AB37" i="1"/>
  <c r="AC37" i="1"/>
  <c r="AD37" i="1"/>
  <c r="AE37" i="1"/>
  <c r="AF37" i="1"/>
  <c r="AG37" i="1"/>
  <c r="AH37" i="1"/>
  <c r="AI37" i="1"/>
  <c r="AJ37" i="1"/>
  <c r="AK37" i="1"/>
  <c r="C37" i="1"/>
  <c r="D36" i="1"/>
  <c r="E36" i="1"/>
  <c r="F36" i="1"/>
  <c r="G36" i="1"/>
  <c r="H36" i="1"/>
  <c r="I36" i="1"/>
  <c r="J36" i="1"/>
  <c r="K36" i="1"/>
  <c r="L36" i="1"/>
  <c r="M36" i="1"/>
  <c r="N36" i="1"/>
  <c r="O36" i="1"/>
  <c r="P36" i="1"/>
  <c r="Q36" i="1"/>
  <c r="R36" i="1"/>
  <c r="S36" i="1"/>
  <c r="T36" i="1"/>
  <c r="U36" i="1"/>
  <c r="V36" i="1"/>
  <c r="W36" i="1"/>
  <c r="X36" i="1"/>
  <c r="Y36" i="1"/>
  <c r="Z36" i="1"/>
  <c r="AA36" i="1"/>
  <c r="AB36" i="1"/>
  <c r="AC36" i="1"/>
  <c r="AD36" i="1"/>
  <c r="AE36" i="1"/>
  <c r="AF36" i="1"/>
  <c r="AG36" i="1"/>
  <c r="AH36" i="1"/>
  <c r="AI36" i="1"/>
  <c r="AJ36" i="1"/>
  <c r="AK36" i="1"/>
  <c r="C36" i="1"/>
  <c r="B35" i="1"/>
  <c r="E35" i="1" s="1"/>
  <c r="E113" i="1"/>
  <c r="C50" i="1" s="1"/>
  <c r="F113" i="1"/>
  <c r="E102" i="1"/>
  <c r="E103" i="1"/>
  <c r="E105" i="1"/>
  <c r="D56" i="1" s="1"/>
  <c r="E106" i="1"/>
  <c r="I62" i="1" s="1"/>
  <c r="E101" i="1"/>
  <c r="D112" i="1"/>
  <c r="E112" i="1" s="1"/>
  <c r="F106" i="1"/>
  <c r="E111" i="1"/>
  <c r="F111" i="1"/>
  <c r="E110" i="1"/>
  <c r="F110" i="1"/>
  <c r="E109" i="1"/>
  <c r="F109" i="1"/>
  <c r="F102" i="1"/>
  <c r="F103" i="1"/>
  <c r="F105" i="1"/>
  <c r="F101" i="1"/>
  <c r="AL7" i="1"/>
  <c r="AL20" i="1" l="1"/>
  <c r="AL17" i="1"/>
  <c r="P73" i="1"/>
  <c r="AL13" i="1"/>
  <c r="AL21" i="1"/>
  <c r="AL16" i="1"/>
  <c r="AJ23" i="1"/>
  <c r="AB23" i="1"/>
  <c r="T23" i="1"/>
  <c r="AI75" i="1"/>
  <c r="V75" i="1"/>
  <c r="AC64" i="1"/>
  <c r="J75" i="1"/>
  <c r="U23" i="1"/>
  <c r="AF73" i="1"/>
  <c r="AH75" i="1"/>
  <c r="T75" i="1"/>
  <c r="I75" i="1"/>
  <c r="AD73" i="1"/>
  <c r="N73" i="1"/>
  <c r="AG75" i="1"/>
  <c r="S75" i="1"/>
  <c r="F75" i="1"/>
  <c r="AC73" i="1"/>
  <c r="M73" i="1"/>
  <c r="AD75" i="1"/>
  <c r="R75" i="1"/>
  <c r="D75" i="1"/>
  <c r="Z73" i="1"/>
  <c r="J73" i="1"/>
  <c r="AB75" i="1"/>
  <c r="Q75" i="1"/>
  <c r="X73" i="1"/>
  <c r="F73" i="1"/>
  <c r="AA75" i="1"/>
  <c r="N75" i="1"/>
  <c r="C73" i="1"/>
  <c r="V73" i="1"/>
  <c r="E73" i="1"/>
  <c r="P63" i="1"/>
  <c r="C75" i="1"/>
  <c r="Z75" i="1"/>
  <c r="L75" i="1"/>
  <c r="AK73" i="1"/>
  <c r="U73" i="1"/>
  <c r="AJ75" i="1"/>
  <c r="Y75" i="1"/>
  <c r="K75" i="1"/>
  <c r="AH73" i="1"/>
  <c r="R73" i="1"/>
  <c r="X63" i="1"/>
  <c r="AF75" i="1"/>
  <c r="X75" i="1"/>
  <c r="P75" i="1"/>
  <c r="H75" i="1"/>
  <c r="AJ73" i="1"/>
  <c r="AB73" i="1"/>
  <c r="T73" i="1"/>
  <c r="L73" i="1"/>
  <c r="D73" i="1"/>
  <c r="Q63" i="1"/>
  <c r="AE75" i="1"/>
  <c r="W75" i="1"/>
  <c r="O75" i="1"/>
  <c r="G75" i="1"/>
  <c r="AI73" i="1"/>
  <c r="AA73" i="1"/>
  <c r="S73" i="1"/>
  <c r="K73" i="1"/>
  <c r="AK75" i="1"/>
  <c r="AC75" i="1"/>
  <c r="U75" i="1"/>
  <c r="M75" i="1"/>
  <c r="AG73" i="1"/>
  <c r="Y73" i="1"/>
  <c r="Q73" i="1"/>
  <c r="I73" i="1"/>
  <c r="H73" i="1"/>
  <c r="AE73" i="1"/>
  <c r="W73" i="1"/>
  <c r="O73" i="1"/>
  <c r="AL72" i="1"/>
  <c r="AL9" i="1"/>
  <c r="D23" i="1"/>
  <c r="C23" i="1"/>
  <c r="E23" i="1"/>
  <c r="B23" i="1"/>
  <c r="AK23" i="1"/>
  <c r="P23" i="1"/>
  <c r="AA23" i="1"/>
  <c r="AC23" i="1"/>
  <c r="AL12" i="1"/>
  <c r="AI23" i="1"/>
  <c r="S23" i="1"/>
  <c r="AF23" i="1"/>
  <c r="X23" i="1"/>
  <c r="H23" i="1"/>
  <c r="AH23" i="1"/>
  <c r="Z23" i="1"/>
  <c r="R23" i="1"/>
  <c r="J23" i="1"/>
  <c r="AG23" i="1"/>
  <c r="Y23" i="1"/>
  <c r="Q23" i="1"/>
  <c r="I23" i="1"/>
  <c r="AE23" i="1"/>
  <c r="W23" i="1"/>
  <c r="O23" i="1"/>
  <c r="G23" i="1"/>
  <c r="AD23" i="1"/>
  <c r="V23" i="1"/>
  <c r="F23" i="1"/>
  <c r="AL74" i="1"/>
  <c r="AD60" i="1"/>
  <c r="E64" i="1"/>
  <c r="AJ68" i="1"/>
  <c r="AB67" i="1"/>
  <c r="AE69" i="1"/>
  <c r="AK64" i="1"/>
  <c r="X32" i="1"/>
  <c r="AH67" i="1"/>
  <c r="AJ69" i="1"/>
  <c r="O69" i="1"/>
  <c r="AH32" i="1"/>
  <c r="Z32" i="1"/>
  <c r="R32" i="1"/>
  <c r="J32" i="1"/>
  <c r="X62" i="1"/>
  <c r="AE67" i="1"/>
  <c r="AH69" i="1"/>
  <c r="AG32" i="1"/>
  <c r="Y32" i="1"/>
  <c r="Q32" i="1"/>
  <c r="I32" i="1"/>
  <c r="H32" i="1"/>
  <c r="P32" i="1"/>
  <c r="Z67" i="1"/>
  <c r="AB69" i="1"/>
  <c r="B32" i="1"/>
  <c r="AE32" i="1"/>
  <c r="W32" i="1"/>
  <c r="O32" i="1"/>
  <c r="G32" i="1"/>
  <c r="W67" i="1"/>
  <c r="Z69" i="1"/>
  <c r="AD32" i="1"/>
  <c r="V32" i="1"/>
  <c r="N32" i="1"/>
  <c r="F32" i="1"/>
  <c r="AB68" i="1"/>
  <c r="T67" i="1"/>
  <c r="W69" i="1"/>
  <c r="AK32" i="1"/>
  <c r="AC32" i="1"/>
  <c r="U32" i="1"/>
  <c r="M32" i="1"/>
  <c r="E32" i="1"/>
  <c r="AF32" i="1"/>
  <c r="T68" i="1"/>
  <c r="R67" i="1"/>
  <c r="T69" i="1"/>
  <c r="AJ32" i="1"/>
  <c r="AB32" i="1"/>
  <c r="T32" i="1"/>
  <c r="L32" i="1"/>
  <c r="D32" i="1"/>
  <c r="AJ67" i="1"/>
  <c r="O67" i="1"/>
  <c r="R69" i="1"/>
  <c r="AI32" i="1"/>
  <c r="AA32" i="1"/>
  <c r="S32" i="1"/>
  <c r="K32" i="1"/>
  <c r="C60" i="1"/>
  <c r="AB64" i="1"/>
  <c r="N68" i="1"/>
  <c r="AD68" i="1"/>
  <c r="V68" i="1"/>
  <c r="N67" i="1"/>
  <c r="AD67" i="1"/>
  <c r="V67" i="1"/>
  <c r="N69" i="1"/>
  <c r="AD69" i="1"/>
  <c r="V69" i="1"/>
  <c r="E60" i="1"/>
  <c r="AE68" i="1"/>
  <c r="W68" i="1"/>
  <c r="O68" i="1"/>
  <c r="AJ60" i="1"/>
  <c r="AF63" i="1"/>
  <c r="U64" i="1"/>
  <c r="AK68" i="1"/>
  <c r="AC68" i="1"/>
  <c r="U68" i="1"/>
  <c r="AK67" i="1"/>
  <c r="AC67" i="1"/>
  <c r="U67" i="1"/>
  <c r="AK69" i="1"/>
  <c r="AC69" i="1"/>
  <c r="U69" i="1"/>
  <c r="AC60" i="1"/>
  <c r="AF62" i="1"/>
  <c r="AI68" i="1"/>
  <c r="AA68" i="1"/>
  <c r="S68" i="1"/>
  <c r="AI67" i="1"/>
  <c r="AA67" i="1"/>
  <c r="S67" i="1"/>
  <c r="AI69" i="1"/>
  <c r="AA69" i="1"/>
  <c r="S69" i="1"/>
  <c r="T60" i="1"/>
  <c r="AH68" i="1"/>
  <c r="Z68" i="1"/>
  <c r="R68" i="1"/>
  <c r="M60" i="1"/>
  <c r="H62" i="1"/>
  <c r="AG68" i="1"/>
  <c r="Y68" i="1"/>
  <c r="Q68" i="1"/>
  <c r="AG67" i="1"/>
  <c r="Y67" i="1"/>
  <c r="Q67" i="1"/>
  <c r="AG69" i="1"/>
  <c r="Y69" i="1"/>
  <c r="Q69" i="1"/>
  <c r="L60" i="1"/>
  <c r="AF68" i="1"/>
  <c r="X68" i="1"/>
  <c r="AF67" i="1"/>
  <c r="X67" i="1"/>
  <c r="P67" i="1"/>
  <c r="AF69" i="1"/>
  <c r="X69" i="1"/>
  <c r="P69" i="1"/>
  <c r="AH56" i="1"/>
  <c r="AA56" i="1"/>
  <c r="AF57" i="1"/>
  <c r="AE62" i="1"/>
  <c r="X57" i="1"/>
  <c r="Z56" i="1"/>
  <c r="S56" i="1"/>
  <c r="P57" i="1"/>
  <c r="AB60" i="1"/>
  <c r="D60" i="1"/>
  <c r="I63" i="1"/>
  <c r="T64" i="1"/>
  <c r="W62" i="1"/>
  <c r="R56" i="1"/>
  <c r="H57" i="1"/>
  <c r="V60" i="1"/>
  <c r="H63" i="1"/>
  <c r="M64" i="1"/>
  <c r="P62" i="1"/>
  <c r="K56" i="1"/>
  <c r="U60" i="1"/>
  <c r="AG63" i="1"/>
  <c r="L64" i="1"/>
  <c r="O62" i="1"/>
  <c r="J56" i="1"/>
  <c r="AF35" i="1"/>
  <c r="AI56" i="1"/>
  <c r="C56" i="1"/>
  <c r="AK60" i="1"/>
  <c r="N60" i="1"/>
  <c r="Y63" i="1"/>
  <c r="AJ64" i="1"/>
  <c r="D64" i="1"/>
  <c r="G62" i="1"/>
  <c r="Q50" i="1"/>
  <c r="AG56" i="1"/>
  <c r="Y56" i="1"/>
  <c r="Q56" i="1"/>
  <c r="I56" i="1"/>
  <c r="C57" i="1"/>
  <c r="AD57" i="1"/>
  <c r="V57" i="1"/>
  <c r="N57" i="1"/>
  <c r="F57" i="1"/>
  <c r="AI60" i="1"/>
  <c r="AA60" i="1"/>
  <c r="S60" i="1"/>
  <c r="K60" i="1"/>
  <c r="AE63" i="1"/>
  <c r="W63" i="1"/>
  <c r="O63" i="1"/>
  <c r="G63" i="1"/>
  <c r="AI64" i="1"/>
  <c r="AA64" i="1"/>
  <c r="S64" i="1"/>
  <c r="K64" i="1"/>
  <c r="B62" i="1"/>
  <c r="AD62" i="1"/>
  <c r="V62" i="1"/>
  <c r="N62" i="1"/>
  <c r="F62" i="1"/>
  <c r="B50" i="1"/>
  <c r="J50" i="1"/>
  <c r="AD53" i="1"/>
  <c r="AF56" i="1"/>
  <c r="X56" i="1"/>
  <c r="P56" i="1"/>
  <c r="H56" i="1"/>
  <c r="AK57" i="1"/>
  <c r="AC57" i="1"/>
  <c r="U57" i="1"/>
  <c r="M57" i="1"/>
  <c r="E57" i="1"/>
  <c r="AH60" i="1"/>
  <c r="Z60" i="1"/>
  <c r="R60" i="1"/>
  <c r="J60" i="1"/>
  <c r="C63" i="1"/>
  <c r="AD63" i="1"/>
  <c r="V63" i="1"/>
  <c r="N63" i="1"/>
  <c r="F63" i="1"/>
  <c r="AH64" i="1"/>
  <c r="Z64" i="1"/>
  <c r="R64" i="1"/>
  <c r="J64" i="1"/>
  <c r="AK62" i="1"/>
  <c r="AC62" i="1"/>
  <c r="U62" i="1"/>
  <c r="M62" i="1"/>
  <c r="E62" i="1"/>
  <c r="G57" i="1"/>
  <c r="AC53" i="1"/>
  <c r="AE56" i="1"/>
  <c r="W56" i="1"/>
  <c r="O56" i="1"/>
  <c r="G56" i="1"/>
  <c r="AJ57" i="1"/>
  <c r="AB57" i="1"/>
  <c r="T57" i="1"/>
  <c r="L57" i="1"/>
  <c r="D57" i="1"/>
  <c r="AG60" i="1"/>
  <c r="Y60" i="1"/>
  <c r="Q60" i="1"/>
  <c r="I60" i="1"/>
  <c r="AK63" i="1"/>
  <c r="AC63" i="1"/>
  <c r="U63" i="1"/>
  <c r="M63" i="1"/>
  <c r="E63" i="1"/>
  <c r="AG64" i="1"/>
  <c r="Y64" i="1"/>
  <c r="Q64" i="1"/>
  <c r="I64" i="1"/>
  <c r="AJ62" i="1"/>
  <c r="AB62" i="1"/>
  <c r="T62" i="1"/>
  <c r="L62" i="1"/>
  <c r="D62" i="1"/>
  <c r="AE57" i="1"/>
  <c r="B56" i="1"/>
  <c r="AD56" i="1"/>
  <c r="V56" i="1"/>
  <c r="N56" i="1"/>
  <c r="F56" i="1"/>
  <c r="AI57" i="1"/>
  <c r="AA57" i="1"/>
  <c r="S57" i="1"/>
  <c r="K57" i="1"/>
  <c r="AF60" i="1"/>
  <c r="X60" i="1"/>
  <c r="P60" i="1"/>
  <c r="H60" i="1"/>
  <c r="AJ63" i="1"/>
  <c r="AB63" i="1"/>
  <c r="T63" i="1"/>
  <c r="L63" i="1"/>
  <c r="D63" i="1"/>
  <c r="AF64" i="1"/>
  <c r="X64" i="1"/>
  <c r="P64" i="1"/>
  <c r="H64" i="1"/>
  <c r="AI62" i="1"/>
  <c r="AA62" i="1"/>
  <c r="S62" i="1"/>
  <c r="K62" i="1"/>
  <c r="C62" i="1"/>
  <c r="W57" i="1"/>
  <c r="AK56" i="1"/>
  <c r="AC56" i="1"/>
  <c r="U56" i="1"/>
  <c r="M56" i="1"/>
  <c r="E56" i="1"/>
  <c r="AH57" i="1"/>
  <c r="Z57" i="1"/>
  <c r="R57" i="1"/>
  <c r="J57" i="1"/>
  <c r="AE60" i="1"/>
  <c r="W60" i="1"/>
  <c r="O60" i="1"/>
  <c r="G60" i="1"/>
  <c r="AI63" i="1"/>
  <c r="AA63" i="1"/>
  <c r="S63" i="1"/>
  <c r="K63" i="1"/>
  <c r="AE64" i="1"/>
  <c r="W64" i="1"/>
  <c r="O64" i="1"/>
  <c r="G64" i="1"/>
  <c r="AH62" i="1"/>
  <c r="Z62" i="1"/>
  <c r="R62" i="1"/>
  <c r="J62" i="1"/>
  <c r="O57" i="1"/>
  <c r="AJ56" i="1"/>
  <c r="AB56" i="1"/>
  <c r="T56" i="1"/>
  <c r="L56" i="1"/>
  <c r="AG57" i="1"/>
  <c r="Y57" i="1"/>
  <c r="Q57" i="1"/>
  <c r="AH63" i="1"/>
  <c r="Z63" i="1"/>
  <c r="R63" i="1"/>
  <c r="C64" i="1"/>
  <c r="AD64" i="1"/>
  <c r="V64" i="1"/>
  <c r="N64" i="1"/>
  <c r="AG62" i="1"/>
  <c r="Y62" i="1"/>
  <c r="Q62" i="1"/>
  <c r="F52" i="1"/>
  <c r="P35" i="1"/>
  <c r="T47" i="1"/>
  <c r="AG52" i="1"/>
  <c r="E52" i="1"/>
  <c r="AI52" i="1"/>
  <c r="K35" i="1"/>
  <c r="I47" i="1"/>
  <c r="AC52" i="1"/>
  <c r="D47" i="1"/>
  <c r="V52" i="1"/>
  <c r="Y47" i="1"/>
  <c r="AG50" i="1"/>
  <c r="M45" i="1"/>
  <c r="U52" i="1"/>
  <c r="AK53" i="1"/>
  <c r="S52" i="1"/>
  <c r="D30" i="1"/>
  <c r="C52" i="1"/>
  <c r="Q52" i="1"/>
  <c r="AJ47" i="1"/>
  <c r="AK52" i="1"/>
  <c r="M52" i="1"/>
  <c r="AA53" i="1"/>
  <c r="AC42" i="1"/>
  <c r="L45" i="1"/>
  <c r="AI47" i="1"/>
  <c r="S47" i="1"/>
  <c r="AA46" i="1"/>
  <c r="Y53" i="1"/>
  <c r="AJ35" i="1"/>
  <c r="V42" i="1"/>
  <c r="J45" i="1"/>
  <c r="AG47" i="1"/>
  <c r="Q47" i="1"/>
  <c r="S46" i="1"/>
  <c r="AD52" i="1"/>
  <c r="N52" i="1"/>
  <c r="O53" i="1"/>
  <c r="V53" i="1"/>
  <c r="AH42" i="1"/>
  <c r="N42" i="1"/>
  <c r="H45" i="1"/>
  <c r="AE47" i="1"/>
  <c r="O47" i="1"/>
  <c r="U53" i="1"/>
  <c r="X35" i="1"/>
  <c r="M42" i="1"/>
  <c r="E45" i="1"/>
  <c r="AB47" i="1"/>
  <c r="L47" i="1"/>
  <c r="Y51" i="1"/>
  <c r="AL51" i="1" s="1"/>
  <c r="AA52" i="1"/>
  <c r="K52" i="1"/>
  <c r="AI53" i="1"/>
  <c r="S53" i="1"/>
  <c r="T35" i="1"/>
  <c r="F42" i="1"/>
  <c r="D45" i="1"/>
  <c r="AA47" i="1"/>
  <c r="K47" i="1"/>
  <c r="Y52" i="1"/>
  <c r="I52" i="1"/>
  <c r="AG53" i="1"/>
  <c r="Q53" i="1"/>
  <c r="AK42" i="1"/>
  <c r="W47" i="1"/>
  <c r="G47" i="1"/>
  <c r="AK46" i="1"/>
  <c r="AC46" i="1"/>
  <c r="U46" i="1"/>
  <c r="M46" i="1"/>
  <c r="E46" i="1"/>
  <c r="I53" i="1"/>
  <c r="AH50" i="1"/>
  <c r="N50" i="1"/>
  <c r="S35" i="1"/>
  <c r="AD42" i="1"/>
  <c r="J42" i="1"/>
  <c r="K45" i="1"/>
  <c r="C45" i="1"/>
  <c r="AH47" i="1"/>
  <c r="Z47" i="1"/>
  <c r="R47" i="1"/>
  <c r="J47" i="1"/>
  <c r="AJ46" i="1"/>
  <c r="AB46" i="1"/>
  <c r="T46" i="1"/>
  <c r="L46" i="1"/>
  <c r="D46" i="1"/>
  <c r="AJ52" i="1"/>
  <c r="AB52" i="1"/>
  <c r="T52" i="1"/>
  <c r="L52" i="1"/>
  <c r="D52" i="1"/>
  <c r="H53" i="1"/>
  <c r="AJ53" i="1"/>
  <c r="AB53" i="1"/>
  <c r="T53" i="1"/>
  <c r="AI46" i="1"/>
  <c r="K46" i="1"/>
  <c r="G53" i="1"/>
  <c r="AD50" i="1"/>
  <c r="I50" i="1"/>
  <c r="AI35" i="1"/>
  <c r="L35" i="1"/>
  <c r="Z42" i="1"/>
  <c r="E42" i="1"/>
  <c r="I45" i="1"/>
  <c r="AF47" i="1"/>
  <c r="X47" i="1"/>
  <c r="P47" i="1"/>
  <c r="H47" i="1"/>
  <c r="AH46" i="1"/>
  <c r="Z46" i="1"/>
  <c r="R46" i="1"/>
  <c r="J46" i="1"/>
  <c r="AH52" i="1"/>
  <c r="Z52" i="1"/>
  <c r="R52" i="1"/>
  <c r="J52" i="1"/>
  <c r="C53" i="1"/>
  <c r="F53" i="1"/>
  <c r="AH53" i="1"/>
  <c r="Z53" i="1"/>
  <c r="R53" i="1"/>
  <c r="C46" i="1"/>
  <c r="AG46" i="1"/>
  <c r="Y46" i="1"/>
  <c r="Q46" i="1"/>
  <c r="I46" i="1"/>
  <c r="M53" i="1"/>
  <c r="E53" i="1"/>
  <c r="Z50" i="1"/>
  <c r="Y50" i="1"/>
  <c r="AB35" i="1"/>
  <c r="H35" i="1"/>
  <c r="U42" i="1"/>
  <c r="G45" i="1"/>
  <c r="C47" i="1"/>
  <c r="AD47" i="1"/>
  <c r="V47" i="1"/>
  <c r="N47" i="1"/>
  <c r="F47" i="1"/>
  <c r="AF46" i="1"/>
  <c r="X46" i="1"/>
  <c r="P46" i="1"/>
  <c r="H46" i="1"/>
  <c r="AF52" i="1"/>
  <c r="X52" i="1"/>
  <c r="P52" i="1"/>
  <c r="H52" i="1"/>
  <c r="L53" i="1"/>
  <c r="D53" i="1"/>
  <c r="AF53" i="1"/>
  <c r="X53" i="1"/>
  <c r="P53" i="1"/>
  <c r="F50" i="1"/>
  <c r="V50" i="1"/>
  <c r="AA35" i="1"/>
  <c r="D35" i="1"/>
  <c r="C42" i="1"/>
  <c r="R42" i="1"/>
  <c r="B45" i="1"/>
  <c r="AK47" i="1"/>
  <c r="AC47" i="1"/>
  <c r="U47" i="1"/>
  <c r="M47" i="1"/>
  <c r="AE46" i="1"/>
  <c r="W46" i="1"/>
  <c r="O46" i="1"/>
  <c r="G46" i="1"/>
  <c r="AE52" i="1"/>
  <c r="W52" i="1"/>
  <c r="O52" i="1"/>
  <c r="K53" i="1"/>
  <c r="AE53" i="1"/>
  <c r="R50" i="1"/>
  <c r="AD46" i="1"/>
  <c r="V46" i="1"/>
  <c r="N46" i="1"/>
  <c r="G31" i="1"/>
  <c r="O31" i="1"/>
  <c r="W31" i="1"/>
  <c r="AE31" i="1"/>
  <c r="Z31" i="1"/>
  <c r="AK31" i="1"/>
  <c r="N31" i="1"/>
  <c r="H31" i="1"/>
  <c r="P31" i="1"/>
  <c r="X31" i="1"/>
  <c r="AF31" i="1"/>
  <c r="R31" i="1"/>
  <c r="AC31" i="1"/>
  <c r="V31" i="1"/>
  <c r="I31" i="1"/>
  <c r="Q31" i="1"/>
  <c r="Y31" i="1"/>
  <c r="AG31" i="1"/>
  <c r="J31" i="1"/>
  <c r="AH31" i="1"/>
  <c r="U31" i="1"/>
  <c r="F31" i="1"/>
  <c r="B31" i="1"/>
  <c r="C31" i="1"/>
  <c r="K31" i="1"/>
  <c r="S31" i="1"/>
  <c r="AA31" i="1"/>
  <c r="AI31" i="1"/>
  <c r="E31" i="1"/>
  <c r="D31" i="1"/>
  <c r="L31" i="1"/>
  <c r="T31" i="1"/>
  <c r="AB31" i="1"/>
  <c r="AJ31" i="1"/>
  <c r="M31" i="1"/>
  <c r="AD31" i="1"/>
  <c r="AL36" i="1"/>
  <c r="AF50" i="1"/>
  <c r="X50" i="1"/>
  <c r="P50" i="1"/>
  <c r="H50" i="1"/>
  <c r="AH35" i="1"/>
  <c r="Z35" i="1"/>
  <c r="R35" i="1"/>
  <c r="J35" i="1"/>
  <c r="AJ42" i="1"/>
  <c r="AB42" i="1"/>
  <c r="T42" i="1"/>
  <c r="L42" i="1"/>
  <c r="D42" i="1"/>
  <c r="AE50" i="1"/>
  <c r="W50" i="1"/>
  <c r="O50" i="1"/>
  <c r="G50" i="1"/>
  <c r="AG35" i="1"/>
  <c r="Y35" i="1"/>
  <c r="Q35" i="1"/>
  <c r="I35" i="1"/>
  <c r="AI42" i="1"/>
  <c r="AA42" i="1"/>
  <c r="S42" i="1"/>
  <c r="K42" i="1"/>
  <c r="AK50" i="1"/>
  <c r="AC50" i="1"/>
  <c r="U50" i="1"/>
  <c r="M50" i="1"/>
  <c r="E50" i="1"/>
  <c r="AE35" i="1"/>
  <c r="W35" i="1"/>
  <c r="O35" i="1"/>
  <c r="G35" i="1"/>
  <c r="AG42" i="1"/>
  <c r="Y42" i="1"/>
  <c r="Q42" i="1"/>
  <c r="I42" i="1"/>
  <c r="F112" i="1"/>
  <c r="AJ50" i="1"/>
  <c r="AB50" i="1"/>
  <c r="T50" i="1"/>
  <c r="L50" i="1"/>
  <c r="D50" i="1"/>
  <c r="C35" i="1"/>
  <c r="AD35" i="1"/>
  <c r="V35" i="1"/>
  <c r="N35" i="1"/>
  <c r="F35" i="1"/>
  <c r="AL41" i="1"/>
  <c r="AF42" i="1"/>
  <c r="X42" i="1"/>
  <c r="P42" i="1"/>
  <c r="H42" i="1"/>
  <c r="AI50" i="1"/>
  <c r="AA50" i="1"/>
  <c r="S50" i="1"/>
  <c r="K50" i="1"/>
  <c r="AK35" i="1"/>
  <c r="AC35" i="1"/>
  <c r="U35" i="1"/>
  <c r="M35" i="1"/>
  <c r="AL40" i="1"/>
  <c r="AE42" i="1"/>
  <c r="W42" i="1"/>
  <c r="O42" i="1"/>
  <c r="AL37" i="1"/>
  <c r="C29" i="1"/>
  <c r="K30" i="1"/>
  <c r="AH30" i="1"/>
  <c r="Z30" i="1"/>
  <c r="R30" i="1"/>
  <c r="J30" i="1"/>
  <c r="AG30" i="1"/>
  <c r="Y30" i="1"/>
  <c r="Q30" i="1"/>
  <c r="I30" i="1"/>
  <c r="AI30" i="1"/>
  <c r="P30" i="1"/>
  <c r="AA30" i="1"/>
  <c r="S30" i="1"/>
  <c r="C30" i="1"/>
  <c r="AF30" i="1"/>
  <c r="X30" i="1"/>
  <c r="H30" i="1"/>
  <c r="AE30" i="1"/>
  <c r="W30" i="1"/>
  <c r="O30" i="1"/>
  <c r="G30" i="1"/>
  <c r="B30" i="1"/>
  <c r="AD30" i="1"/>
  <c r="V30" i="1"/>
  <c r="N30" i="1"/>
  <c r="F30" i="1"/>
  <c r="AH29" i="1"/>
  <c r="AK30" i="1"/>
  <c r="AC30" i="1"/>
  <c r="U30" i="1"/>
  <c r="M30" i="1"/>
  <c r="E30" i="1"/>
  <c r="AJ30" i="1"/>
  <c r="AB30" i="1"/>
  <c r="T30" i="1"/>
  <c r="L30" i="1"/>
  <c r="J29" i="1"/>
  <c r="AG29" i="1"/>
  <c r="Y29" i="1"/>
  <c r="Q29" i="1"/>
  <c r="I29" i="1"/>
  <c r="R29" i="1"/>
  <c r="AF29" i="1"/>
  <c r="X29" i="1"/>
  <c r="P29" i="1"/>
  <c r="H29" i="1"/>
  <c r="Z29" i="1"/>
  <c r="AE29" i="1"/>
  <c r="W29" i="1"/>
  <c r="O29" i="1"/>
  <c r="G29" i="1"/>
  <c r="B29" i="1"/>
  <c r="AD29" i="1"/>
  <c r="V29" i="1"/>
  <c r="N29" i="1"/>
  <c r="F29" i="1"/>
  <c r="AK29" i="1"/>
  <c r="AC29" i="1"/>
  <c r="U29" i="1"/>
  <c r="M29" i="1"/>
  <c r="E29" i="1"/>
  <c r="AJ29" i="1"/>
  <c r="AB29" i="1"/>
  <c r="T29" i="1"/>
  <c r="L29" i="1"/>
  <c r="D29" i="1"/>
  <c r="AI29" i="1"/>
  <c r="AA29" i="1"/>
  <c r="S29" i="1"/>
  <c r="K29" i="1"/>
  <c r="U77" i="1" l="1"/>
  <c r="U79" i="1" s="1"/>
  <c r="R77" i="1"/>
  <c r="R79" i="1" s="1"/>
  <c r="AE77" i="1"/>
  <c r="AE79" i="1" s="1"/>
  <c r="AH77" i="1"/>
  <c r="AH79" i="1" s="1"/>
  <c r="D77" i="1"/>
  <c r="D79" i="1" s="1"/>
  <c r="F77" i="1"/>
  <c r="F79" i="1" s="1"/>
  <c r="AL73" i="1"/>
  <c r="AM71" i="1" s="1"/>
  <c r="O77" i="1"/>
  <c r="O79" i="1" s="1"/>
  <c r="C77" i="1"/>
  <c r="C79" i="1" s="1"/>
  <c r="AC77" i="1"/>
  <c r="AC79" i="1" s="1"/>
  <c r="AL75" i="1"/>
  <c r="L77" i="1"/>
  <c r="AK77" i="1"/>
  <c r="AK79" i="1" s="1"/>
  <c r="AB77" i="1"/>
  <c r="AB79" i="1" s="1"/>
  <c r="N77" i="1"/>
  <c r="Z77" i="1"/>
  <c r="Z79" i="1" s="1"/>
  <c r="Y77" i="1"/>
  <c r="Y79" i="1" s="1"/>
  <c r="AD77" i="1"/>
  <c r="AD79" i="1" s="1"/>
  <c r="AF77" i="1"/>
  <c r="AF79" i="1" s="1"/>
  <c r="T77" i="1"/>
  <c r="T79" i="1" s="1"/>
  <c r="W77" i="1"/>
  <c r="W79" i="1" s="1"/>
  <c r="AI77" i="1"/>
  <c r="AI79" i="1" s="1"/>
  <c r="V77" i="1"/>
  <c r="V79" i="1" s="1"/>
  <c r="AJ77" i="1"/>
  <c r="AJ79" i="1" s="1"/>
  <c r="S77" i="1"/>
  <c r="S79" i="1" s="1"/>
  <c r="E77" i="1"/>
  <c r="E79" i="1" s="1"/>
  <c r="P77" i="1"/>
  <c r="P79" i="1" s="1"/>
  <c r="G77" i="1"/>
  <c r="G79" i="1" s="1"/>
  <c r="AA77" i="1"/>
  <c r="AA79" i="1" s="1"/>
  <c r="K77" i="1"/>
  <c r="M77" i="1"/>
  <c r="H77" i="1"/>
  <c r="H79" i="1" s="1"/>
  <c r="AG77" i="1"/>
  <c r="AG79" i="1" s="1"/>
  <c r="I77" i="1"/>
  <c r="I79" i="1" s="1"/>
  <c r="Q77" i="1"/>
  <c r="Q79" i="1" s="1"/>
  <c r="J77" i="1"/>
  <c r="J79" i="1" s="1"/>
  <c r="AL29" i="1"/>
  <c r="B77" i="1"/>
  <c r="B79" i="1" s="1"/>
  <c r="B81" i="1" s="1"/>
  <c r="X77" i="1"/>
  <c r="X79" i="1" s="1"/>
  <c r="AL32" i="1"/>
  <c r="K87" i="1"/>
  <c r="M23" i="1" s="1"/>
  <c r="AL69" i="1"/>
  <c r="AL67" i="1"/>
  <c r="AL68" i="1"/>
  <c r="AL64" i="1"/>
  <c r="AL63" i="1"/>
  <c r="AL60" i="1"/>
  <c r="AL56" i="1"/>
  <c r="AL62" i="1"/>
  <c r="AL57" i="1"/>
  <c r="AL42" i="1"/>
  <c r="AM39" i="1" s="1"/>
  <c r="AL46" i="1"/>
  <c r="AL47" i="1"/>
  <c r="AL53" i="1"/>
  <c r="AL52" i="1"/>
  <c r="AL45" i="1"/>
  <c r="AL50" i="1"/>
  <c r="AL35" i="1"/>
  <c r="AM34" i="1" s="1"/>
  <c r="AL31" i="1"/>
  <c r="AL30" i="1"/>
  <c r="AM44" i="1" l="1"/>
  <c r="AL77" i="1"/>
  <c r="AN71" i="1" s="1"/>
  <c r="AM49" i="1"/>
  <c r="M79" i="1"/>
  <c r="AM55" i="1"/>
  <c r="AM59" i="1"/>
  <c r="AM28" i="1"/>
  <c r="AM66" i="1"/>
  <c r="C81" i="1"/>
  <c r="D81" i="1" s="1"/>
  <c r="E81" i="1" s="1"/>
  <c r="F81" i="1" s="1"/>
  <c r="G81" i="1" s="1"/>
  <c r="H81" i="1" s="1"/>
  <c r="I81" i="1" s="1"/>
  <c r="J81" i="1" s="1"/>
  <c r="K88" i="1"/>
  <c r="K89" i="1" s="1"/>
  <c r="I88" i="1"/>
  <c r="J88" i="1"/>
  <c r="AN66" i="1" l="1"/>
  <c r="AM77" i="1"/>
  <c r="AN77" i="1" s="1"/>
  <c r="AN59" i="1"/>
  <c r="AN49" i="1"/>
  <c r="AN55" i="1"/>
  <c r="AN34" i="1"/>
  <c r="AN44" i="1"/>
  <c r="AN39" i="1"/>
  <c r="AN28" i="1"/>
  <c r="L88" i="1"/>
  <c r="AL8" i="1"/>
  <c r="AL23" i="1" s="1"/>
  <c r="L23" i="1"/>
  <c r="L79" i="1" s="1"/>
  <c r="N23" i="1"/>
  <c r="N79" i="1" s="1"/>
  <c r="K23" i="1"/>
  <c r="K79" i="1" s="1"/>
  <c r="J87" i="1" l="1"/>
  <c r="J89" i="1" s="1"/>
  <c r="I87" i="1"/>
  <c r="I89" i="1" s="1"/>
  <c r="AL79" i="1"/>
  <c r="K81" i="1"/>
  <c r="L81" i="1" s="1"/>
  <c r="M81" i="1" s="1"/>
  <c r="N81" i="1" s="1"/>
  <c r="O81" i="1" s="1"/>
  <c r="P81" i="1" s="1"/>
  <c r="Q81" i="1" s="1"/>
  <c r="R81" i="1" s="1"/>
  <c r="S81" i="1" s="1"/>
  <c r="T81" i="1" s="1"/>
  <c r="U81" i="1" s="1"/>
  <c r="V81" i="1" s="1"/>
  <c r="W81" i="1" s="1"/>
  <c r="X81" i="1" s="1"/>
  <c r="Y81" i="1" s="1"/>
  <c r="Z81" i="1" s="1"/>
  <c r="AA81" i="1" s="1"/>
  <c r="AB81" i="1" s="1"/>
  <c r="AC81" i="1" s="1"/>
  <c r="AD81" i="1" s="1"/>
  <c r="AE81" i="1" s="1"/>
  <c r="AF81" i="1" s="1"/>
  <c r="AG81" i="1" s="1"/>
  <c r="AH81" i="1" s="1"/>
  <c r="AI81" i="1" s="1"/>
  <c r="AJ81" i="1" s="1"/>
  <c r="AK81" i="1" s="1"/>
  <c r="L89" i="1" l="1"/>
  <c r="L87" i="1"/>
</calcChain>
</file>

<file path=xl/sharedStrings.xml><?xml version="1.0" encoding="utf-8"?>
<sst xmlns="http://schemas.openxmlformats.org/spreadsheetml/2006/main" count="140" uniqueCount="137">
  <si>
    <t>Average pay Data Scientist</t>
  </si>
  <si>
    <t>Average pay Product Manager</t>
  </si>
  <si>
    <t>Monthly</t>
  </si>
  <si>
    <t>Annual</t>
  </si>
  <si>
    <t>Gross Margin</t>
  </si>
  <si>
    <t>Total Cost</t>
  </si>
  <si>
    <t>Total</t>
  </si>
  <si>
    <t>Year 3</t>
  </si>
  <si>
    <t>Year 2</t>
  </si>
  <si>
    <t>Year 1</t>
  </si>
  <si>
    <t>Gross Result</t>
  </si>
  <si>
    <t>Cost avoidance</t>
  </si>
  <si>
    <t>Cost saving</t>
  </si>
  <si>
    <t>Revenue retention</t>
  </si>
  <si>
    <t>Revenue addition</t>
  </si>
  <si>
    <t>Month 36</t>
  </si>
  <si>
    <t>Month 35</t>
  </si>
  <si>
    <t>Month 34</t>
  </si>
  <si>
    <t>Month 33</t>
  </si>
  <si>
    <t>Month 32</t>
  </si>
  <si>
    <t>Month 31</t>
  </si>
  <si>
    <t>Month 30</t>
  </si>
  <si>
    <t>Month 29</t>
  </si>
  <si>
    <t>Month 28</t>
  </si>
  <si>
    <t>Month 27</t>
  </si>
  <si>
    <t>Month 26</t>
  </si>
  <si>
    <t>Month 25</t>
  </si>
  <si>
    <t>Month 24</t>
  </si>
  <si>
    <t>Month 23</t>
  </si>
  <si>
    <t>Month 22</t>
  </si>
  <si>
    <t>Month 21</t>
  </si>
  <si>
    <t>Month 20</t>
  </si>
  <si>
    <t>Month 19</t>
  </si>
  <si>
    <t>Month 18</t>
  </si>
  <si>
    <t>Month 17</t>
  </si>
  <si>
    <t>Month 16</t>
  </si>
  <si>
    <t>Month 15</t>
  </si>
  <si>
    <t>Month 14</t>
  </si>
  <si>
    <t>Month 13</t>
  </si>
  <si>
    <t>Month 12</t>
  </si>
  <si>
    <t>Month 11</t>
  </si>
  <si>
    <t>Month 10</t>
  </si>
  <si>
    <t>Month 9</t>
  </si>
  <si>
    <t>Month 8</t>
  </si>
  <si>
    <t>Month 7</t>
  </si>
  <si>
    <t>Month 6</t>
  </si>
  <si>
    <t>Month 5</t>
  </si>
  <si>
    <t>Month 4</t>
  </si>
  <si>
    <t>Month 3</t>
  </si>
  <si>
    <t>Month 2</t>
  </si>
  <si>
    <t>Month 1</t>
  </si>
  <si>
    <t>Don't forget: you can typically assume 25% to 30% more than their gross pay to calculate the fully loaded payroll cost including benefits</t>
  </si>
  <si>
    <t>Hourly</t>
  </si>
  <si>
    <t>Work Days per annum</t>
  </si>
  <si>
    <t>Average Pay Domain Expert use case 1</t>
  </si>
  <si>
    <t>Average Pay Domain Expert use case 2</t>
  </si>
  <si>
    <t>Average Pay Domain Expert use case 3</t>
  </si>
  <si>
    <t>Benefit Strategy</t>
  </si>
  <si>
    <t>Total Benefit</t>
  </si>
  <si>
    <t>People who directly work on pilot and infrastructure setup:</t>
  </si>
  <si>
    <t>Core AI Platform (Hard Infrastructure) &amp; Tooling (Licenses &amp; Platform Services)</t>
  </si>
  <si>
    <t>Token usage (Model Inference &amp; Automation)</t>
  </si>
  <si>
    <t>People and Organization Readiness Beyond a Pilot</t>
  </si>
  <si>
    <t>Ongoing Governance and Risk Management</t>
  </si>
  <si>
    <t>Data Infrastructure Beyond Readiness</t>
  </si>
  <si>
    <t>Other Third Party Vendor &amp; Consulting Costs</t>
  </si>
  <si>
    <t>Average pay ML Engineer</t>
  </si>
  <si>
    <t>Average pay QA capable to set up Eval system</t>
  </si>
  <si>
    <t>Cloud cost variability: GPU reservations vs. on-demand usage spikes</t>
  </si>
  <si>
    <t>Pilot/AI platform team (e.g. 4 Machine Learning Engineers, 1 QA &amp; 1 Product Manager)</t>
  </si>
  <si>
    <t>Data team members for readiness &amp; pipelines (e.g. 2 Data Scientist, 2 ML Ops specialists)</t>
  </si>
  <si>
    <t>Average pay ML Ops Specialist</t>
  </si>
  <si>
    <t>Output monitoring &amp; Human in the Loop reviewers (people with domain knowledge 1,5 FTE on rolling basis)</t>
  </si>
  <si>
    <t>FTEs allocated</t>
  </si>
  <si>
    <t>Human in the Loop reviewing capacity in FTE</t>
  </si>
  <si>
    <t>Governance, legal &amp; security policy, review and audit work</t>
  </si>
  <si>
    <t>Governance, Legal &amp; Security setup and reviews (0.5 FTE on rolling basis)</t>
  </si>
  <si>
    <t>GPU servers (self-hosted or reserved cloud instances, e.g. 6× A100-equivalent nodes @ $50k/yr)</t>
  </si>
  <si>
    <t>Storage and vector DB infrastructure (e.g. 4k per month)</t>
  </si>
  <si>
    <t>Networking, load balancing, security (e.g. 3k per month)</t>
  </si>
  <si>
    <t>Internal developer tooling automations (e.g. USD 30k per year)</t>
  </si>
  <si>
    <t>Customer facing features in production (scales with usage base, e.g. USD 72,000 per year)</t>
  </si>
  <si>
    <t>Evals &amp; experiments (e.g. USD 18000 per year)</t>
  </si>
  <si>
    <t>AI &amp; digital transformation lead</t>
  </si>
  <si>
    <t>Change Management: Internal adoption programs, communication, enablement (e.g. 0.5 FTE for 1 year)</t>
  </si>
  <si>
    <t>AI Literacy Training for all teams (e.g. training budget of 40k per year on tooling, ethics, etc...)</t>
  </si>
  <si>
    <t>AI Fluency trainings: special topics such as MLOps, evals or intentional trust building e.g. 25k per year)</t>
  </si>
  <si>
    <t>Periodic model audits (e.g. once per year at 40k)</t>
  </si>
  <si>
    <t>Security hardening: pen testing, red-teaming, secure data pipeline design (e.g. 60k per year)</t>
  </si>
  <si>
    <t>Responsible AI frameworks: policy creation, audit trails, documentation (e.g. 30k to create year 1, then 5k for updates per year)</t>
  </si>
  <si>
    <t>Data Quality and Lineage Tooling (e.g. 4k / month)</t>
  </si>
  <si>
    <t>Ongoing data quality operations: Cleansing, labeling, annotation, validation, pipelines, etc... (e.g. 0.5 FTEs)</t>
  </si>
  <si>
    <t>MLOps &amp; LLMOps platforms: Deployment, orchestration, lifecycle management (e.g. 8k / month)</t>
  </si>
  <si>
    <t>Model monitoring / eval tooling (e.g. 3k / month)</t>
  </si>
  <si>
    <t>Prompt orchestration / workflow automation tooling (e.g. 2k / month)</t>
  </si>
  <si>
    <t>Integration work: APIs, MCPs, workflow automation, embedding models into existing systems (e.g. 1 FTE)</t>
  </si>
  <si>
    <t>ML/AI Operations &amp; Integration:</t>
  </si>
  <si>
    <t>Operational Scaling Costs (year 2 and three)</t>
  </si>
  <si>
    <t>Latency &amp; throughput engineering: caching, routing, sharding strategies (e.g. 1FTE MLOps Expert)</t>
  </si>
  <si>
    <t>Observability: logging, tracing, cost monitoring dashboards (e.g. 1 FTE Business Analyst)</t>
  </si>
  <si>
    <t>Business Analyst</t>
  </si>
  <si>
    <t>Incident response: On-call rotations and runbooks for AI-specific issues (e.g. 0,5 FTE MLOps Specialist)</t>
  </si>
  <si>
    <t>Average pay UX Design expert</t>
  </si>
  <si>
    <t>Interface adaptation: UI/UX revamps to support AI-driven workflows (1 UX Design FTE)</t>
  </si>
  <si>
    <t>Any Other Third Party tools or Services: e.g. Testing or Monitoring platforms, Annotation services</t>
  </si>
  <si>
    <t>Other (Contingency Planning for unknown extra expenses e.g. 60k per year)</t>
  </si>
  <si>
    <t>Consulting / integration partners: Often needed for getting started with first projects (e.g. 90k per year)</t>
  </si>
  <si>
    <t>Use Case 3: Churn reduction</t>
  </si>
  <si>
    <t>Use Case 4</t>
  </si>
  <si>
    <t>Use Case 6</t>
  </si>
  <si>
    <t>Use Case 7</t>
  </si>
  <si>
    <t>Use Case 8</t>
  </si>
  <si>
    <t>Starting Month</t>
  </si>
  <si>
    <t>Monthly Benefit</t>
  </si>
  <si>
    <r>
      <rPr>
        <b/>
        <sz val="11"/>
        <color theme="1"/>
        <rFont val="Arial"/>
        <family val="2"/>
      </rPr>
      <t xml:space="preserve">Tip: </t>
    </r>
    <r>
      <rPr>
        <sz val="11"/>
        <color theme="1"/>
        <rFont val="Arial"/>
        <family val="2"/>
      </rPr>
      <t>Ask your HR Department for average pay numbers or Google them based on your market.</t>
    </r>
  </si>
  <si>
    <t>Cost items</t>
  </si>
  <si>
    <t>Cummulative Result</t>
  </si>
  <si>
    <t>This AI Business Case Template was created by Simonetta Batteiger, Founder at Inclusive Leaders. You're free to use and adapt this for your needs.</t>
  </si>
  <si>
    <t>Migration</t>
  </si>
  <si>
    <t>Growth rate YoY</t>
  </si>
  <si>
    <t>Benefit assumptions of this Business case:</t>
  </si>
  <si>
    <t>Revenue Gains:</t>
  </si>
  <si>
    <t>Revenue Protection:</t>
  </si>
  <si>
    <t>Sales enablement of 1 extra sale per month at an average value of 150k EUR</t>
  </si>
  <si>
    <t>Revenue addition use case starting month 12</t>
  </si>
  <si>
    <t>Churn reduction by offering personalized benefit (40k retained revenue starting month 7)</t>
  </si>
  <si>
    <t>Cost Savings:</t>
  </si>
  <si>
    <t>Cost Avoidance:</t>
  </si>
  <si>
    <t>Revenue retention starting month 18</t>
  </si>
  <si>
    <t>Monthly cost savings from reducing sales acquisition cost</t>
  </si>
  <si>
    <t>Cost saving use case starting month 14</t>
  </si>
  <si>
    <t>Cost avoidance use case #4 starting month 9</t>
  </si>
  <si>
    <t>Cost avoidance starting month 24</t>
  </si>
  <si>
    <t>Cost Assumptions:</t>
  </si>
  <si>
    <t>Use Case 2</t>
  </si>
  <si>
    <t>Use Case 5: Cost savings in Customer Care</t>
  </si>
  <si>
    <t>Use Case 1: Sales enablement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</si>
</sst>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409]* #,##0.00_);_([$$-409]* \(#,##0.00\);_([$$-409]* &quot;-&quot;??_);_(@_)"/>
    <numFmt numFmtId="165" formatCode="_-* #,##0.00\ &quot;€&quot;_-;\-* #,##0.00\ &quot;€&quot;_-;_-* &quot;-&quot;??\ &quot;€&quot;_-;_-@_-"/>
    <numFmt numFmtId="166" formatCode="_([$€-2]\ * #,##0.00_);_([$€-2]\ * \(#,##0.00\);_([$€-2]\ * &quot;-&quot;??_);_(@_)"/>
  </numFmts>
  <fonts count="15" x14ac:knownFonts="1">
    <font>
      <sz val="11"/>
      <color theme="1"/>
      <name val="Aptos Narrow"/>
      <family val="2"/>
      <scheme val="minor"/>
    </font>
    <font>
      <sz val="11"/>
      <color theme="1"/>
      <name val="Aptos Narrow"/>
      <family val="2"/>
      <scheme val="minor"/>
    </font>
    <font>
      <sz val="11"/>
      <color rgb="FF3F3F76"/>
      <name val="Aptos Narrow"/>
      <family val="2"/>
      <scheme val="minor"/>
    </font>
    <font>
      <sz val="11"/>
      <color rgb="FF000000"/>
      <name val="Arial"/>
      <family val="2"/>
    </font>
    <font>
      <b/>
      <sz val="11"/>
      <color rgb="FF000000"/>
      <name val="Arial"/>
      <family val="2"/>
    </font>
    <font>
      <sz val="8"/>
      <name val="Aptos Narrow"/>
      <family val="2"/>
      <scheme val="minor"/>
    </font>
    <font>
      <sz val="11"/>
      <color theme="1"/>
      <name val="Arial"/>
      <family val="2"/>
    </font>
    <font>
      <b/>
      <sz val="11"/>
      <color theme="1"/>
      <name val="Arial"/>
      <family val="2"/>
    </font>
    <font>
      <sz val="11"/>
      <color rgb="FF3F3F76"/>
      <name val="Arial"/>
      <family val="2"/>
    </font>
    <font>
      <b/>
      <sz val="11"/>
      <color rgb="FF3F3F76"/>
      <name val="Arial"/>
      <family val="2"/>
    </font>
    <font>
      <b/>
      <sz val="14"/>
      <color theme="1"/>
      <name val="Arial"/>
      <family val="2"/>
    </font>
    <font>
      <sz val="14"/>
      <color theme="1"/>
      <name val="Arial"/>
      <family val="2"/>
    </font>
    <font>
      <b/>
      <sz val="12"/>
      <color theme="1"/>
      <name val="Arial"/>
      <family val="2"/>
    </font>
    <font>
      <sz val="12"/>
      <color theme="1"/>
      <name val="Arial"/>
      <family val="2"/>
    </font>
    <font>
      <b/>
      <i/>
      <sz val="11"/>
      <color theme="1"/>
      <name val="Arial"/>
      <family val="2"/>
    </font>
  </fonts>
  <fills count="9">
    <fill>
      <patternFill patternType="none"/>
    </fill>
    <fill>
      <patternFill patternType="gray125"/>
    </fill>
    <fill>
      <patternFill patternType="solid">
        <fgColor rgb="FFFFCC99"/>
      </patternFill>
    </fill>
    <fill>
      <patternFill patternType="solid">
        <fgColor rgb="FFFFFFCC"/>
      </patternFill>
    </fill>
    <fill>
      <patternFill patternType="solid">
        <fgColor theme="6" tint="0.79998168889431442"/>
        <bgColor indexed="65"/>
      </patternFill>
    </fill>
    <fill>
      <patternFill patternType="solid">
        <fgColor rgb="FFFFFF00"/>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8" tint="0.79998168889431442"/>
        <bgColor indexed="64"/>
      </patternFill>
    </fill>
  </fills>
  <borders count="13">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indexed="64"/>
      </top>
      <bottom style="double">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165" fontId="1" fillId="0" borderId="0" applyFont="0" applyFill="0" applyBorder="0" applyAlignment="0" applyProtection="0"/>
    <xf numFmtId="9" fontId="1" fillId="0" borderId="0" applyFont="0" applyFill="0" applyBorder="0" applyAlignment="0" applyProtection="0"/>
    <xf numFmtId="0" fontId="2" fillId="2" borderId="1" applyNumberFormat="0" applyAlignment="0" applyProtection="0"/>
    <xf numFmtId="0" fontId="1" fillId="3" borderId="2" applyNumberFormat="0" applyFont="0" applyAlignment="0" applyProtection="0"/>
    <xf numFmtId="0" fontId="1" fillId="4" borderId="0" applyNumberFormat="0" applyBorder="0" applyAlignment="0" applyProtection="0"/>
  </cellStyleXfs>
  <cellXfs count="69">
    <xf numFmtId="0" fontId="0" fillId="0" borderId="0" xfId="0"/>
    <xf numFmtId="0" fontId="3" fillId="0" borderId="0" xfId="0" applyFont="1" applyAlignment="1">
      <alignment vertical="center"/>
    </xf>
    <xf numFmtId="0" fontId="4" fillId="0" borderId="0" xfId="0" applyFont="1" applyAlignment="1">
      <alignment vertical="center"/>
    </xf>
    <xf numFmtId="164" fontId="3" fillId="0" borderId="0" xfId="1" applyNumberFormat="1" applyFont="1" applyAlignment="1">
      <alignment vertical="center"/>
    </xf>
    <xf numFmtId="0" fontId="6" fillId="0" borderId="0" xfId="0" applyFont="1"/>
    <xf numFmtId="0" fontId="7" fillId="0" borderId="0" xfId="0" applyFont="1"/>
    <xf numFmtId="0" fontId="7" fillId="0" borderId="0" xfId="0" applyFont="1" applyAlignment="1">
      <alignment horizontal="center"/>
    </xf>
    <xf numFmtId="166" fontId="6" fillId="0" borderId="0" xfId="1" applyNumberFormat="1" applyFont="1"/>
    <xf numFmtId="166" fontId="7" fillId="0" borderId="0" xfId="0" applyNumberFormat="1" applyFont="1"/>
    <xf numFmtId="166" fontId="6" fillId="0" borderId="0" xfId="0" applyNumberFormat="1" applyFont="1"/>
    <xf numFmtId="166" fontId="7" fillId="0" borderId="4" xfId="0" applyNumberFormat="1" applyFont="1" applyBorder="1"/>
    <xf numFmtId="0" fontId="6" fillId="0" borderId="4" xfId="0" applyFont="1" applyBorder="1"/>
    <xf numFmtId="9" fontId="6" fillId="0" borderId="0" xfId="2" applyFont="1"/>
    <xf numFmtId="166" fontId="6" fillId="5" borderId="0" xfId="0" applyNumberFormat="1" applyFont="1" applyFill="1"/>
    <xf numFmtId="166" fontId="6" fillId="5" borderId="0" xfId="1" applyNumberFormat="1" applyFont="1" applyFill="1"/>
    <xf numFmtId="166" fontId="7" fillId="0" borderId="0" xfId="1" applyNumberFormat="1" applyFont="1"/>
    <xf numFmtId="164" fontId="6" fillId="0" borderId="0" xfId="1" applyNumberFormat="1" applyFont="1"/>
    <xf numFmtId="164" fontId="7" fillId="0" borderId="0" xfId="0" applyNumberFormat="1" applyFont="1"/>
    <xf numFmtId="0" fontId="6" fillId="5" borderId="0" xfId="0" applyFont="1" applyFill="1"/>
    <xf numFmtId="0" fontId="7" fillId="4" borderId="0" xfId="5" applyFont="1"/>
    <xf numFmtId="0" fontId="7" fillId="4" borderId="0" xfId="5" applyFont="1" applyAlignment="1">
      <alignment horizontal="center"/>
    </xf>
    <xf numFmtId="166" fontId="8" fillId="5" borderId="0" xfId="3" applyNumberFormat="1" applyFont="1" applyFill="1" applyBorder="1"/>
    <xf numFmtId="0" fontId="6" fillId="4" borderId="0" xfId="5" applyFont="1"/>
    <xf numFmtId="166" fontId="6" fillId="4" borderId="0" xfId="5" applyNumberFormat="1" applyFont="1"/>
    <xf numFmtId="166" fontId="7" fillId="4" borderId="0" xfId="5" applyNumberFormat="1" applyFont="1"/>
    <xf numFmtId="0" fontId="7" fillId="4" borderId="3" xfId="5" applyFont="1" applyBorder="1"/>
    <xf numFmtId="0" fontId="6" fillId="4" borderId="3" xfId="5" applyFont="1" applyBorder="1"/>
    <xf numFmtId="166" fontId="6" fillId="4" borderId="3" xfId="5" applyNumberFormat="1" applyFont="1" applyBorder="1"/>
    <xf numFmtId="166" fontId="7" fillId="4" borderId="3" xfId="5" applyNumberFormat="1" applyFont="1" applyBorder="1"/>
    <xf numFmtId="164" fontId="6" fillId="0" borderId="0" xfId="0" applyNumberFormat="1" applyFont="1"/>
    <xf numFmtId="0" fontId="8" fillId="0" borderId="0" xfId="3" applyFont="1" applyFill="1" applyBorder="1"/>
    <xf numFmtId="0" fontId="7" fillId="0" borderId="11" xfId="0" applyFont="1" applyBorder="1"/>
    <xf numFmtId="0" fontId="9" fillId="0" borderId="4" xfId="3" applyFont="1" applyFill="1" applyBorder="1" applyAlignment="1">
      <alignment horizontal="center"/>
    </xf>
    <xf numFmtId="0" fontId="7" fillId="0" borderId="4" xfId="0" applyFont="1" applyBorder="1" applyAlignment="1">
      <alignment horizontal="center"/>
    </xf>
    <xf numFmtId="0" fontId="7" fillId="0" borderId="12" xfId="0" applyFont="1" applyBorder="1"/>
    <xf numFmtId="0" fontId="8" fillId="5" borderId="0" xfId="3" applyFont="1" applyFill="1" applyBorder="1" applyAlignment="1">
      <alignment horizontal="right"/>
    </xf>
    <xf numFmtId="0" fontId="6" fillId="3" borderId="5" xfId="4" applyFont="1" applyBorder="1"/>
    <xf numFmtId="0" fontId="6" fillId="3" borderId="6" xfId="4" applyFont="1" applyBorder="1"/>
    <xf numFmtId="0" fontId="6" fillId="3" borderId="7" xfId="4" applyFont="1" applyBorder="1"/>
    <xf numFmtId="0" fontId="6" fillId="3" borderId="8" xfId="4" applyFont="1" applyBorder="1"/>
    <xf numFmtId="0" fontId="6" fillId="3" borderId="9" xfId="4" applyFont="1" applyBorder="1"/>
    <xf numFmtId="0" fontId="6" fillId="3" borderId="10" xfId="4" applyFont="1" applyBorder="1"/>
    <xf numFmtId="0" fontId="10" fillId="0" borderId="0" xfId="0" applyFont="1"/>
    <xf numFmtId="0" fontId="12" fillId="0" borderId="0" xfId="0" applyFont="1"/>
    <xf numFmtId="0" fontId="13" fillId="0" borderId="0" xfId="0" applyFont="1"/>
    <xf numFmtId="0" fontId="10" fillId="6" borderId="0" xfId="0" applyFont="1" applyFill="1"/>
    <xf numFmtId="0" fontId="11" fillId="6" borderId="0" xfId="0" applyFont="1" applyFill="1"/>
    <xf numFmtId="0" fontId="12" fillId="0" borderId="0" xfId="0" applyFont="1" applyAlignment="1">
      <alignment horizontal="center"/>
    </xf>
    <xf numFmtId="17" fontId="12" fillId="0" borderId="0" xfId="0" applyNumberFormat="1" applyFont="1" applyAlignment="1">
      <alignment horizontal="center"/>
    </xf>
    <xf numFmtId="0" fontId="12" fillId="6" borderId="4" xfId="0" applyFont="1" applyFill="1" applyBorder="1"/>
    <xf numFmtId="166" fontId="13" fillId="6" borderId="4" xfId="0" applyNumberFormat="1" applyFont="1" applyFill="1" applyBorder="1"/>
    <xf numFmtId="166" fontId="12" fillId="6" borderId="4" xfId="0" applyNumberFormat="1" applyFont="1" applyFill="1" applyBorder="1"/>
    <xf numFmtId="166" fontId="6" fillId="7" borderId="0" xfId="0" applyNumberFormat="1" applyFont="1" applyFill="1"/>
    <xf numFmtId="166" fontId="7" fillId="7" borderId="0" xfId="0" applyNumberFormat="1" applyFont="1" applyFill="1"/>
    <xf numFmtId="0" fontId="10" fillId="7" borderId="0" xfId="0" applyFont="1" applyFill="1"/>
    <xf numFmtId="0" fontId="12" fillId="7" borderId="4" xfId="0" applyFont="1" applyFill="1" applyBorder="1"/>
    <xf numFmtId="166" fontId="13" fillId="7" borderId="4" xfId="0" applyNumberFormat="1" applyFont="1" applyFill="1" applyBorder="1"/>
    <xf numFmtId="166" fontId="12" fillId="7" borderId="4" xfId="0" applyNumberFormat="1" applyFont="1" applyFill="1" applyBorder="1"/>
    <xf numFmtId="164" fontId="13" fillId="7" borderId="4" xfId="0" applyNumberFormat="1" applyFont="1" applyFill="1" applyBorder="1"/>
    <xf numFmtId="0" fontId="13" fillId="7" borderId="4" xfId="0" applyFont="1" applyFill="1" applyBorder="1"/>
    <xf numFmtId="0" fontId="12" fillId="8" borderId="3" xfId="0" applyFont="1" applyFill="1" applyBorder="1"/>
    <xf numFmtId="166" fontId="13" fillId="8" borderId="3" xfId="0" applyNumberFormat="1" applyFont="1" applyFill="1" applyBorder="1"/>
    <xf numFmtId="166" fontId="12" fillId="8" borderId="3" xfId="0" applyNumberFormat="1" applyFont="1" applyFill="1" applyBorder="1"/>
    <xf numFmtId="0" fontId="13" fillId="8" borderId="3" xfId="0" applyFont="1" applyFill="1" applyBorder="1"/>
    <xf numFmtId="9" fontId="6" fillId="5" borderId="0" xfId="0" applyNumberFormat="1" applyFont="1" applyFill="1"/>
    <xf numFmtId="0" fontId="14" fillId="0" borderId="0" xfId="0" applyFont="1"/>
    <xf numFmtId="0" fontId="6" fillId="0" borderId="0" xfId="0" applyFont="1" applyFill="1"/>
    <xf numFmtId="166" fontId="8" fillId="0" borderId="0" xfId="3" applyNumberFormat="1" applyFont="1" applyFill="1" applyBorder="1"/>
    <xf numFmtId="9" fontId="6" fillId="0" borderId="0" xfId="0" applyNumberFormat="1" applyFont="1" applyFill="1"/>
  </cellXfs>
  <cellStyles count="6">
    <cellStyle name="20% - Accent3" xfId="5" builtinId="38"/>
    <cellStyle name="Currency" xfId="1" builtinId="4"/>
    <cellStyle name="Input" xfId="3" builtinId="20"/>
    <cellStyle name="Normal" xfId="0" builtinId="0"/>
    <cellStyle name="Note" xfId="4" builtinId="10"/>
    <cellStyle name="Percent" xfId="2" builtinId="5"/>
  </cellStyles>
  <dxfs count="0"/>
  <tableStyles count="0" defaultTableStyle="TableStyleMedium2" defaultPivotStyle="PivotStyleLight16"/>
  <colors>
    <mruColors>
      <color rgb="FF0E4C4F"/>
      <color rgb="FFF8E4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342899</xdr:colOff>
      <xdr:row>0</xdr:row>
      <xdr:rowOff>165097</xdr:rowOff>
    </xdr:from>
    <xdr:to>
      <xdr:col>17</xdr:col>
      <xdr:colOff>527049</xdr:colOff>
      <xdr:row>79</xdr:row>
      <xdr:rowOff>152400</xdr:rowOff>
    </xdr:to>
    <xdr:sp macro="" textlink="">
      <xdr:nvSpPr>
        <xdr:cNvPr id="2" name="TextBox 1">
          <a:extLst>
            <a:ext uri="{FF2B5EF4-FFF2-40B4-BE49-F238E27FC236}">
              <a16:creationId xmlns:a16="http://schemas.microsoft.com/office/drawing/2014/main" id="{456E4963-275D-9209-CDFF-FAA58CACBDB0}"/>
            </a:ext>
          </a:extLst>
        </xdr:cNvPr>
        <xdr:cNvSpPr txBox="1"/>
      </xdr:nvSpPr>
      <xdr:spPr>
        <a:xfrm>
          <a:off x="342899" y="165097"/>
          <a:ext cx="10547350" cy="14284328"/>
        </a:xfrm>
        <a:prstGeom prst="rect">
          <a:avLst/>
        </a:prstGeom>
        <a:solidFill>
          <a:srgbClr val="F8E4EA"/>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b="1"/>
        </a:p>
        <a:p>
          <a:r>
            <a:rPr lang="en-US" sz="1100" b="1"/>
            <a:t>		</a:t>
          </a:r>
          <a:r>
            <a:rPr lang="en-US" sz="1400" b="1">
              <a:solidFill>
                <a:srgbClr val="0E4C4F"/>
              </a:solidFill>
            </a:rPr>
            <a:t>This</a:t>
          </a:r>
          <a:r>
            <a:rPr lang="en-US" sz="1400" b="1" baseline="0">
              <a:solidFill>
                <a:srgbClr val="0E4C4F"/>
              </a:solidFill>
            </a:rPr>
            <a:t> sheet was created by Simonetta Batteiger</a:t>
          </a:r>
          <a:br>
            <a:rPr lang="en-US" sz="1400" b="1" baseline="0">
              <a:solidFill>
                <a:srgbClr val="0E4C4F"/>
              </a:solidFill>
            </a:rPr>
          </a:br>
          <a:r>
            <a:rPr lang="en-US" sz="1400" b="1" baseline="0">
              <a:solidFill>
                <a:srgbClr val="0E4C4F"/>
              </a:solidFill>
            </a:rPr>
            <a:t>		Founder at Inclusive Leaders</a:t>
          </a:r>
          <a:br>
            <a:rPr lang="en-US" sz="1400" b="1" baseline="0">
              <a:solidFill>
                <a:srgbClr val="0E4C4F"/>
              </a:solidFill>
            </a:rPr>
          </a:br>
          <a:br>
            <a:rPr lang="en-US" sz="1400" b="1" baseline="0">
              <a:solidFill>
                <a:srgbClr val="0E4C4F"/>
              </a:solidFill>
            </a:rPr>
          </a:br>
          <a:endParaRPr lang="en-US" sz="1400" b="1" baseline="0">
            <a:solidFill>
              <a:srgbClr val="0E4C4F"/>
            </a:solidFill>
          </a:endParaRPr>
        </a:p>
        <a:p>
          <a:endParaRPr lang="en-US" sz="1400" b="1">
            <a:solidFill>
              <a:srgbClr val="0E4C4F"/>
            </a:solidFill>
          </a:endParaRPr>
        </a:p>
        <a:p>
          <a:r>
            <a:rPr lang="en-US" sz="1100" b="1">
              <a:solidFill>
                <a:srgbClr val="0E4C4F"/>
              </a:solidFill>
            </a:rPr>
            <a:t>		</a:t>
          </a:r>
          <a:r>
            <a:rPr lang="en-US" sz="1400" b="1">
              <a:solidFill>
                <a:srgbClr val="0E4C4F"/>
              </a:solidFill>
            </a:rPr>
            <a:t>https://www.linkedin.com/in/simonettabatteiger/ </a:t>
          </a:r>
        </a:p>
        <a:p>
          <a:r>
            <a:rPr lang="en-US" sz="1400" b="1">
              <a:solidFill>
                <a:srgbClr val="0E4C4F"/>
              </a:solidFill>
            </a:rPr>
            <a:t>		simonetta@inclusiveleaders.de</a:t>
          </a:r>
        </a:p>
        <a:p>
          <a:r>
            <a:rPr lang="en-US" sz="1100" b="1"/>
            <a:t>		</a:t>
          </a:r>
          <a:r>
            <a:rPr lang="en-US" sz="1400" b="1">
              <a:solidFill>
                <a:srgbClr val="0E4C4F"/>
              </a:solidFill>
              <a:latin typeface="+mn-lt"/>
              <a:ea typeface="+mn-ea"/>
              <a:cs typeface="+mn-cs"/>
            </a:rPr>
            <a:t>Website: Inclusiveleaders.de</a:t>
          </a:r>
        </a:p>
        <a:p>
          <a:endParaRPr lang="en-US" sz="1100" b="1"/>
        </a:p>
        <a:p>
          <a:endParaRPr lang="en-US" sz="2400" b="1"/>
        </a:p>
        <a:p>
          <a:r>
            <a:rPr lang="en-US" sz="2400" b="1"/>
            <a:t>AI Business Case Template Instructions:</a:t>
          </a:r>
        </a:p>
        <a:p>
          <a:endParaRPr lang="en-US" sz="1400" b="1"/>
        </a:p>
        <a:p>
          <a:r>
            <a:rPr lang="en-US" sz="1400" b="1"/>
            <a:t>When to use this sheet:</a:t>
          </a:r>
        </a:p>
        <a:p>
          <a:endParaRPr lang="en-US" sz="1400"/>
        </a:p>
        <a:p>
          <a:r>
            <a:rPr lang="en-US" sz="1400"/>
            <a:t>-  You're part of a team that is building AI workflows, agentic applications or AI products</a:t>
          </a:r>
        </a:p>
        <a:p>
          <a:r>
            <a:rPr lang="en-US" sz="1400"/>
            <a:t> - You're just getting started, but you can already anticipate that at some point somebody will ask about the profitability, the priority or the RoI impact of your AI initiatives</a:t>
          </a:r>
          <a:br>
            <a:rPr lang="en-US" sz="1400"/>
          </a:br>
          <a:r>
            <a:rPr lang="en-US" sz="1400"/>
            <a:t>- You're leading AI initiatives and you want to advocate for</a:t>
          </a:r>
          <a:r>
            <a:rPr lang="en-US" sz="1400" baseline="0"/>
            <a:t> additional resources by showing a positive RoI of your team's efforts</a:t>
          </a:r>
        </a:p>
        <a:p>
          <a:endParaRPr lang="en-US" sz="1400" baseline="0"/>
        </a:p>
        <a:p>
          <a:r>
            <a:rPr lang="en-US" sz="1400" b="1" baseline="0"/>
            <a:t>How to use this sheet:</a:t>
          </a:r>
          <a:br>
            <a:rPr lang="en-US" sz="1400" baseline="0"/>
          </a:br>
          <a:br>
            <a:rPr lang="en-US" sz="1400" baseline="0"/>
          </a:br>
          <a:r>
            <a:rPr lang="en-US" sz="1400" baseline="0"/>
            <a:t>1) First go to the bottom of the AI Business Case Template sheet and fill out your assumptions for your benefit use cases and your team's main cost  </a:t>
          </a:r>
          <a:br>
            <a:rPr lang="en-US" sz="1400" baseline="0"/>
          </a:br>
          <a:r>
            <a:rPr lang="en-US" sz="1400" baseline="0"/>
            <a:t>    drivers (lines 85 to 114)</a:t>
          </a:r>
        </a:p>
        <a:p>
          <a:r>
            <a:rPr lang="en-US" sz="1400" baseline="0"/>
            <a:t>    All the current numbers in there are examples and will not reflect your context without your input.</a:t>
          </a:r>
          <a:br>
            <a:rPr lang="en-US" sz="1400" baseline="0"/>
          </a:br>
          <a:br>
            <a:rPr lang="en-US" sz="1400" baseline="0"/>
          </a:br>
          <a:r>
            <a:rPr lang="en-US" sz="1400" baseline="0"/>
            <a:t>2) Then go line by line through the roughly 30 cost factors to see if they apply to you and if so at what amount (yellow cells in lines 28 through 75)</a:t>
          </a:r>
        </a:p>
        <a:p>
          <a:r>
            <a:rPr lang="en-US" sz="1400" baseline="0"/>
            <a:t>    Ask yourself if there is something missing -&gt; add a line </a:t>
          </a:r>
        </a:p>
        <a:p>
          <a:r>
            <a:rPr lang="en-US" sz="1400" baseline="0"/>
            <a:t>    Ask yourself if something does not apply -&gt; delete the respective line</a:t>
          </a:r>
        </a:p>
        <a:p>
          <a:r>
            <a:rPr lang="en-US" sz="1400" baseline="0"/>
            <a:t>    Tip: do this together with your team and some of your main stakeholders to make sure you're not missing anything</a:t>
          </a:r>
          <a:br>
            <a:rPr lang="en-US" sz="1400" baseline="0"/>
          </a:br>
          <a:br>
            <a:rPr lang="en-US" sz="1400" baseline="0"/>
          </a:br>
          <a:r>
            <a:rPr lang="en-US" sz="1400" baseline="0"/>
            <a:t>3) Show an early draft of the sheet to some of your main stakeholders to share what you currently have and to ask for their input.</a:t>
          </a:r>
          <a:br>
            <a:rPr lang="en-US" sz="1400" baseline="0"/>
          </a:br>
          <a:r>
            <a:rPr lang="en-US" sz="1400" baseline="0"/>
            <a:t>    Ask: what can you see from your perspective that I might be missing?</a:t>
          </a:r>
          <a:br>
            <a:rPr lang="en-US" sz="1400" baseline="0"/>
          </a:br>
          <a:r>
            <a:rPr lang="en-US" sz="1400" baseline="0"/>
            <a:t>    Ask: what additional ideas for AI use cases can you see in your team that we might also be able to build for you?</a:t>
          </a:r>
          <a:br>
            <a:rPr lang="en-US" sz="1400" baseline="0"/>
          </a:br>
          <a:br>
            <a:rPr lang="en-US" sz="1400" baseline="0"/>
          </a:br>
          <a:r>
            <a:rPr lang="en-US" sz="1400" b="1" baseline="0"/>
            <a:t>Benefits of this sheet:</a:t>
          </a:r>
          <a:br>
            <a:rPr lang="en-US" sz="1400" baseline="0"/>
          </a:br>
          <a:br>
            <a:rPr lang="en-US" sz="1400" baseline="0"/>
          </a:br>
          <a:r>
            <a:rPr lang="en-US" sz="1400" baseline="0"/>
            <a:t>- You position yourself as a strategic and commercially minded contributor to your organization's AI strategy</a:t>
          </a:r>
          <a:br>
            <a:rPr lang="en-US" sz="1400" baseline="0"/>
          </a:br>
          <a:r>
            <a:rPr lang="en-US" sz="1400" baseline="0"/>
            <a:t>- You create awareness of the true cost of AI initiatives in your organization</a:t>
          </a:r>
          <a:br>
            <a:rPr lang="en-US" sz="1400" baseline="0"/>
          </a:br>
          <a:r>
            <a:rPr lang="en-US" sz="1400" baseline="0"/>
            <a:t>- You put yourself in a position to advocate for additional resources (if you can show an RoI of what has been produced so far)</a:t>
          </a:r>
          <a:br>
            <a:rPr lang="en-US" sz="1400" baseline="0"/>
          </a:br>
          <a:r>
            <a:rPr lang="en-US" sz="1400" baseline="0"/>
            <a:t>- You proactively prepare for the day the inevitable RoI quesiton will be asked and save yourself a lot of stress when that day will come</a:t>
          </a:r>
          <a:br>
            <a:rPr lang="en-US" sz="1400" baseline="0"/>
          </a:br>
          <a:r>
            <a:rPr lang="en-US" sz="1400" baseline="0"/>
            <a:t>- You can share with your team how they can think of the cost effectiveness of their AI initiatives and jointly brainstorm ways to act efficiently</a:t>
          </a:r>
          <a:br>
            <a:rPr lang="en-US" sz="1400" baseline="0"/>
          </a:br>
          <a:br>
            <a:rPr lang="en-US" sz="1400" baseline="0"/>
          </a:br>
          <a:r>
            <a:rPr lang="en-US" sz="1400" b="1" baseline="0"/>
            <a:t>If you need help with this sheet, with a workshop introducing commercial topics or with modeling your specific use cases:</a:t>
          </a:r>
          <a:br>
            <a:rPr lang="en-US" sz="1400" baseline="0"/>
          </a:br>
          <a:br>
            <a:rPr lang="en-US" sz="1400" baseline="0"/>
          </a:br>
          <a:r>
            <a:rPr lang="en-US" sz="1400" baseline="0"/>
            <a:t>You can always email me at simonetta@inclusiveleaders.de. </a:t>
          </a:r>
          <a:br>
            <a:rPr lang="en-US" sz="1400" baseline="0"/>
          </a:br>
          <a:r>
            <a:rPr lang="en-US" sz="1400" baseline="0"/>
            <a:t>My hourly rate is EUR 250/h to consult on how to make a Business Case template or to make alterations or customizations.</a:t>
          </a:r>
          <a:br>
            <a:rPr lang="en-US" sz="1400" baseline="0"/>
          </a:br>
          <a:br>
            <a:rPr lang="en-US" sz="1400" baseline="0"/>
          </a:br>
          <a:r>
            <a:rPr lang="en-US" sz="1400" baseline="0"/>
            <a:t>There is a public workshop on Business and Finance skills for product people on my website. </a:t>
          </a:r>
          <a:br>
            <a:rPr lang="en-US" sz="1400" baseline="0"/>
          </a:br>
          <a:r>
            <a:rPr lang="en-US" sz="1400" baseline="0"/>
            <a:t>The workshop teaches you the main commercial concepts you need to understand in product.</a:t>
          </a:r>
          <a:br>
            <a:rPr lang="en-US" sz="1400" baseline="0"/>
          </a:br>
          <a:r>
            <a:rPr lang="en-US" sz="1400" baseline="0"/>
            <a:t>   - How to impact a P&amp;L and EBITDA, what main Financial Metrics to watch</a:t>
          </a:r>
          <a:br>
            <a:rPr lang="en-US" sz="1400" baseline="0"/>
          </a:br>
          <a:r>
            <a:rPr lang="en-US" sz="1400" baseline="0"/>
            <a:t>   - How to calculate a business case and use that for roadmap discussions</a:t>
          </a:r>
          <a:br>
            <a:rPr lang="en-US" sz="1400" baseline="0"/>
          </a:br>
          <a:r>
            <a:rPr lang="en-US" sz="1400" baseline="0"/>
            <a:t>   - How to think of budgeting and forecasting to ask for the resources you need</a:t>
          </a:r>
          <a:br>
            <a:rPr lang="en-US" sz="1400" baseline="0"/>
          </a:br>
          <a:r>
            <a:rPr lang="en-US" sz="1400" baseline="0"/>
            <a:t>The course fee is EUR 399 (3x60Min plus a 1:1 Coaching session). It starts once per month. </a:t>
          </a:r>
          <a:br>
            <a:rPr lang="en-US" sz="1400" baseline="0"/>
          </a:br>
          <a:r>
            <a:rPr lang="en-US" sz="1400" baseline="0"/>
            <a:t>All Details, Dates and the opportunity to register are here: </a:t>
          </a:r>
          <a:r>
            <a:rPr lang="en-US" sz="1400">
              <a:hlinkClick xmlns:r="http://schemas.openxmlformats.org/officeDocument/2006/relationships" r:id=""/>
            </a:rPr>
            <a:t>Business and Finance Concepts for Product and Tech Leaders</a:t>
          </a:r>
          <a:br>
            <a:rPr lang="en-US" sz="1400" baseline="0"/>
          </a:br>
          <a:br>
            <a:rPr lang="en-US" sz="1400" baseline="0"/>
          </a:br>
          <a:br>
            <a:rPr lang="en-US" sz="1400" baseline="0"/>
          </a:br>
          <a:r>
            <a:rPr lang="en-US" sz="1400" baseline="0"/>
            <a:t>This sheet can be altered and used any way you wish to. It is only useful to you once you customize it to your context. </a:t>
          </a:r>
          <a:br>
            <a:rPr lang="en-US" sz="1400" baseline="0"/>
          </a:br>
          <a:r>
            <a:rPr lang="en-US" sz="1400" baseline="0"/>
            <a:t>You can find me and connect with me on LinkedIn here: </a:t>
          </a:r>
          <a:r>
            <a:rPr lang="en-US" sz="1400">
              <a:hlinkClick xmlns:r="http://schemas.openxmlformats.org/officeDocument/2006/relationships" r:id=""/>
            </a:rPr>
            <a:t>Simonetta Batteiger</a:t>
          </a:r>
          <a:endParaRPr lang="en-US" sz="1400"/>
        </a:p>
        <a:p>
          <a:r>
            <a:rPr lang="en-US" sz="1400"/>
            <a:t>You</a:t>
          </a:r>
          <a:r>
            <a:rPr lang="en-US" sz="1400" baseline="0"/>
            <a:t> can find a related blog post here: </a:t>
          </a:r>
          <a:r>
            <a:rPr lang="en-US" sz="1400">
              <a:hlinkClick xmlns:r="http://schemas.openxmlformats.org/officeDocument/2006/relationships" r:id=""/>
            </a:rPr>
            <a:t>The RoI of AI initiatives and the realistic cost of AI readiness – Inclusive Leaders</a:t>
          </a:r>
          <a:endParaRPr lang="en-US" sz="1400"/>
        </a:p>
      </xdr:txBody>
    </xdr:sp>
    <xdr:clientData/>
  </xdr:twoCellAnchor>
  <xdr:twoCellAnchor editAs="oneCell">
    <xdr:from>
      <xdr:col>12</xdr:col>
      <xdr:colOff>219076</xdr:colOff>
      <xdr:row>2</xdr:row>
      <xdr:rowOff>47624</xdr:rowOff>
    </xdr:from>
    <xdr:to>
      <xdr:col>17</xdr:col>
      <xdr:colOff>247609</xdr:colOff>
      <xdr:row>6</xdr:row>
      <xdr:rowOff>133349</xdr:rowOff>
    </xdr:to>
    <xdr:pic>
      <xdr:nvPicPr>
        <xdr:cNvPr id="4" name="Picture 3">
          <a:extLst>
            <a:ext uri="{FF2B5EF4-FFF2-40B4-BE49-F238E27FC236}">
              <a16:creationId xmlns:a16="http://schemas.microsoft.com/office/drawing/2014/main" id="{17454F8E-4B6D-5AE8-54A0-6A0746C41B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34276" y="409574"/>
          <a:ext cx="3076533" cy="809625"/>
        </a:xfrm>
        <a:prstGeom prst="rect">
          <a:avLst/>
        </a:prstGeom>
      </xdr:spPr>
    </xdr:pic>
    <xdr:clientData/>
  </xdr:twoCellAnchor>
  <xdr:twoCellAnchor editAs="oneCell">
    <xdr:from>
      <xdr:col>0</xdr:col>
      <xdr:colOff>492126</xdr:colOff>
      <xdr:row>2</xdr:row>
      <xdr:rowOff>57151</xdr:rowOff>
    </xdr:from>
    <xdr:to>
      <xdr:col>3</xdr:col>
      <xdr:colOff>322038</xdr:colOff>
      <xdr:row>11</xdr:row>
      <xdr:rowOff>85808</xdr:rowOff>
    </xdr:to>
    <xdr:pic>
      <xdr:nvPicPr>
        <xdr:cNvPr id="6" name="Picture 5">
          <a:extLst>
            <a:ext uri="{FF2B5EF4-FFF2-40B4-BE49-F238E27FC236}">
              <a16:creationId xmlns:a16="http://schemas.microsoft.com/office/drawing/2014/main" id="{E7CE292C-6678-072A-D1DC-3972947123D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126" y="419101"/>
          <a:ext cx="1658712" cy="1657432"/>
        </a:xfrm>
        <a:prstGeom prst="rect">
          <a:avLst/>
        </a:prstGeom>
      </xdr:spPr>
    </xdr:pic>
    <xdr:clientData/>
  </xdr:twoCellAnchor>
  <xdr:twoCellAnchor editAs="oneCell">
    <xdr:from>
      <xdr:col>0</xdr:col>
      <xdr:colOff>476251</xdr:colOff>
      <xdr:row>75</xdr:row>
      <xdr:rowOff>133350</xdr:rowOff>
    </xdr:from>
    <xdr:to>
      <xdr:col>4</xdr:col>
      <xdr:colOff>282576</xdr:colOff>
      <xdr:row>79</xdr:row>
      <xdr:rowOff>1145</xdr:rowOff>
    </xdr:to>
    <xdr:pic>
      <xdr:nvPicPr>
        <xdr:cNvPr id="7" name="Picture 6">
          <a:extLst>
            <a:ext uri="{FF2B5EF4-FFF2-40B4-BE49-F238E27FC236}">
              <a16:creationId xmlns:a16="http://schemas.microsoft.com/office/drawing/2014/main" id="{05856311-DDFF-4705-8375-1904436AFC4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76251" y="13706475"/>
          <a:ext cx="2244725" cy="59169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1B217-1ED1-4763-8E0A-66B952E22FA1}">
  <dimension ref="A1"/>
  <sheetViews>
    <sheetView tabSelected="1" workbookViewId="0">
      <selection activeCell="U76" sqref="U76"/>
    </sheetView>
  </sheetViews>
  <sheetFormatPr defaultRowHeight="14.5" x14ac:dyDescent="0.3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A2DB3-D6F0-4AB0-952A-3824DF3BD7F5}">
  <dimension ref="A1:AN114"/>
  <sheetViews>
    <sheetView zoomScale="85" zoomScaleNormal="85" workbookViewId="0">
      <pane xSplit="1" ySplit="4" topLeftCell="B5" activePane="bottomRight" state="frozen"/>
      <selection pane="topRight" activeCell="B1" sqref="B1"/>
      <selection pane="bottomLeft" activeCell="A4" sqref="A4"/>
      <selection pane="bottomRight" activeCell="A9" sqref="A9"/>
    </sheetView>
  </sheetViews>
  <sheetFormatPr defaultColWidth="10.81640625" defaultRowHeight="14" x14ac:dyDescent="0.3"/>
  <cols>
    <col min="1" max="1" width="102.1796875" style="4" customWidth="1"/>
    <col min="2" max="2" width="18.1796875" style="4" customWidth="1"/>
    <col min="3" max="3" width="18.54296875" style="4" customWidth="1"/>
    <col min="4" max="4" width="19.54296875" style="4" customWidth="1"/>
    <col min="5" max="6" width="17.1796875" style="4" bestFit="1" customWidth="1"/>
    <col min="7" max="7" width="17.54296875" style="4" customWidth="1"/>
    <col min="8" max="8" width="18.453125" style="4" customWidth="1"/>
    <col min="9" max="9" width="17.81640625" style="4" customWidth="1"/>
    <col min="10" max="11" width="17.1796875" style="4" bestFit="1" customWidth="1"/>
    <col min="12" max="12" width="17.81640625" style="4" bestFit="1" customWidth="1"/>
    <col min="13" max="31" width="17.1796875" style="4" bestFit="1" customWidth="1"/>
    <col min="32" max="37" width="17.81640625" style="4" bestFit="1" customWidth="1"/>
    <col min="38" max="38" width="20.7265625" style="5" bestFit="1" customWidth="1"/>
    <col min="39" max="39" width="16.81640625" style="5" customWidth="1"/>
    <col min="40" max="40" width="12.7265625" style="4" bestFit="1" customWidth="1"/>
    <col min="41" max="16384" width="10.81640625" style="4"/>
  </cols>
  <sheetData>
    <row r="1" spans="1:39" s="42" customFormat="1" ht="18" x14ac:dyDescent="0.4">
      <c r="A1" s="42" t="s">
        <v>117</v>
      </c>
    </row>
    <row r="2" spans="1:39" s="5" customFormat="1" hidden="1" x14ac:dyDescent="0.3">
      <c r="B2" s="5">
        <v>1</v>
      </c>
      <c r="C2" s="5">
        <v>2</v>
      </c>
      <c r="D2" s="5">
        <v>3</v>
      </c>
      <c r="E2" s="5">
        <v>4</v>
      </c>
      <c r="F2" s="5">
        <v>5</v>
      </c>
      <c r="G2" s="5">
        <v>6</v>
      </c>
      <c r="H2" s="5">
        <v>7</v>
      </c>
      <c r="I2" s="5">
        <v>8</v>
      </c>
      <c r="J2" s="5">
        <v>9</v>
      </c>
      <c r="K2" s="5">
        <v>10</v>
      </c>
      <c r="L2" s="5">
        <v>11</v>
      </c>
      <c r="M2" s="5">
        <v>12</v>
      </c>
      <c r="N2" s="5">
        <v>13</v>
      </c>
      <c r="O2" s="5">
        <v>14</v>
      </c>
      <c r="P2" s="5">
        <v>15</v>
      </c>
      <c r="Q2" s="5">
        <v>16</v>
      </c>
      <c r="R2" s="5">
        <v>17</v>
      </c>
      <c r="S2" s="5">
        <v>18</v>
      </c>
      <c r="T2" s="5">
        <v>19</v>
      </c>
      <c r="U2" s="5">
        <v>20</v>
      </c>
      <c r="V2" s="5">
        <v>21</v>
      </c>
      <c r="W2" s="5">
        <v>22</v>
      </c>
      <c r="X2" s="5">
        <v>23</v>
      </c>
      <c r="Y2" s="5">
        <v>24</v>
      </c>
      <c r="Z2" s="5">
        <v>25</v>
      </c>
      <c r="AA2" s="5">
        <v>26</v>
      </c>
      <c r="AB2" s="5">
        <v>27</v>
      </c>
      <c r="AC2" s="5">
        <v>28</v>
      </c>
      <c r="AD2" s="5">
        <v>29</v>
      </c>
      <c r="AE2" s="5">
        <v>30</v>
      </c>
      <c r="AF2" s="5">
        <v>31</v>
      </c>
      <c r="AG2" s="5">
        <v>32</v>
      </c>
      <c r="AH2" s="5">
        <v>33</v>
      </c>
      <c r="AI2" s="5">
        <v>34</v>
      </c>
      <c r="AJ2" s="5">
        <v>35</v>
      </c>
      <c r="AK2" s="5">
        <v>36</v>
      </c>
    </row>
    <row r="4" spans="1:39" s="47" customFormat="1" ht="15.5" x14ac:dyDescent="0.35">
      <c r="B4" s="48" t="s">
        <v>50</v>
      </c>
      <c r="C4" s="48" t="s">
        <v>49</v>
      </c>
      <c r="D4" s="48" t="s">
        <v>48</v>
      </c>
      <c r="E4" s="48" t="s">
        <v>47</v>
      </c>
      <c r="F4" s="48" t="s">
        <v>46</v>
      </c>
      <c r="G4" s="48" t="s">
        <v>45</v>
      </c>
      <c r="H4" s="48" t="s">
        <v>44</v>
      </c>
      <c r="I4" s="48" t="s">
        <v>43</v>
      </c>
      <c r="J4" s="48" t="s">
        <v>42</v>
      </c>
      <c r="K4" s="48" t="s">
        <v>41</v>
      </c>
      <c r="L4" s="48" t="s">
        <v>40</v>
      </c>
      <c r="M4" s="48" t="s">
        <v>39</v>
      </c>
      <c r="N4" s="48" t="s">
        <v>38</v>
      </c>
      <c r="O4" s="48" t="s">
        <v>37</v>
      </c>
      <c r="P4" s="48" t="s">
        <v>36</v>
      </c>
      <c r="Q4" s="48" t="s">
        <v>35</v>
      </c>
      <c r="R4" s="48" t="s">
        <v>34</v>
      </c>
      <c r="S4" s="48" t="s">
        <v>33</v>
      </c>
      <c r="T4" s="48" t="s">
        <v>32</v>
      </c>
      <c r="U4" s="48" t="s">
        <v>31</v>
      </c>
      <c r="V4" s="48" t="s">
        <v>30</v>
      </c>
      <c r="W4" s="48" t="s">
        <v>29</v>
      </c>
      <c r="X4" s="48" t="s">
        <v>28</v>
      </c>
      <c r="Y4" s="48" t="s">
        <v>27</v>
      </c>
      <c r="Z4" s="48" t="s">
        <v>26</v>
      </c>
      <c r="AA4" s="48" t="s">
        <v>25</v>
      </c>
      <c r="AB4" s="48" t="s">
        <v>24</v>
      </c>
      <c r="AC4" s="48" t="s">
        <v>23</v>
      </c>
      <c r="AD4" s="48" t="s">
        <v>22</v>
      </c>
      <c r="AE4" s="48" t="s">
        <v>21</v>
      </c>
      <c r="AF4" s="48" t="s">
        <v>20</v>
      </c>
      <c r="AG4" s="48" t="s">
        <v>19</v>
      </c>
      <c r="AH4" s="48" t="s">
        <v>18</v>
      </c>
      <c r="AI4" s="48" t="s">
        <v>17</v>
      </c>
      <c r="AJ4" s="48" t="s">
        <v>16</v>
      </c>
      <c r="AK4" s="48" t="s">
        <v>15</v>
      </c>
      <c r="AL4" s="47" t="s">
        <v>6</v>
      </c>
    </row>
    <row r="5" spans="1:39" s="44" customFormat="1" ht="18" x14ac:dyDescent="0.4">
      <c r="A5" s="45" t="s">
        <v>57</v>
      </c>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5"/>
      <c r="AM5" s="43"/>
    </row>
    <row r="7" spans="1:39" x14ac:dyDescent="0.3">
      <c r="A7" s="5" t="s">
        <v>14</v>
      </c>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8">
        <f>SUM(D7:AK7)</f>
        <v>0</v>
      </c>
      <c r="AM7" s="8"/>
    </row>
    <row r="8" spans="1:39" x14ac:dyDescent="0.3">
      <c r="A8" s="4" t="s">
        <v>136</v>
      </c>
      <c r="B8" s="7">
        <f>IF(B$2&lt;$C$87,0,$D$87)</f>
        <v>0</v>
      </c>
      <c r="C8" s="7">
        <f>IF(C$2&lt;$C$87,0,$D$87)</f>
        <v>0</v>
      </c>
      <c r="D8" s="7">
        <f>IF(D$2&lt;$C$87,0,$D$87)</f>
        <v>150000</v>
      </c>
      <c r="E8" s="7">
        <f>IF(E$2&lt;$C$87,0,$D$87)</f>
        <v>150000</v>
      </c>
      <c r="F8" s="7">
        <f>IF(F$2&lt;$C$87,0,$D$87)</f>
        <v>150000</v>
      </c>
      <c r="G8" s="7">
        <f>IF(G$2&lt;$C$87,0,$D$87)</f>
        <v>150000</v>
      </c>
      <c r="H8" s="7">
        <f>IF(H$2&lt;$C$87,0,$D$87)</f>
        <v>150000</v>
      </c>
      <c r="I8" s="7">
        <f>IF(I$2&lt;$C$87,0,$D$87)</f>
        <v>150000</v>
      </c>
      <c r="J8" s="7">
        <f>IF(J$2&lt;$C$87,0,$D$87)</f>
        <v>150000</v>
      </c>
      <c r="K8" s="7">
        <f>IF(K$2&lt;$C$87,0,$D$87)</f>
        <v>150000</v>
      </c>
      <c r="L8" s="7">
        <f>IF(L$2&lt;$C$87,0,$D$87)</f>
        <v>150000</v>
      </c>
      <c r="M8" s="7">
        <f>IF(M$2&lt;$C$87,0,$D$87)</f>
        <v>150000</v>
      </c>
      <c r="N8" s="7">
        <f>IF(N$2&lt;$C$87,0,$D$87)</f>
        <v>150000</v>
      </c>
      <c r="O8" s="7">
        <f>IF(O$2&lt;$C$87,0,$D$87)</f>
        <v>150000</v>
      </c>
      <c r="P8" s="7">
        <f>IF(P$2&lt;$C$87,0,$D$87)</f>
        <v>150000</v>
      </c>
      <c r="Q8" s="7">
        <f>IF(Q$2&lt;$C$87,0,$D$87)</f>
        <v>150000</v>
      </c>
      <c r="R8" s="7">
        <f>IF(R$2&lt;$C$87,0,$D$87)</f>
        <v>150000</v>
      </c>
      <c r="S8" s="7">
        <f>IF(S$2&lt;$C$87,0,$D$87)</f>
        <v>150000</v>
      </c>
      <c r="T8" s="7">
        <f>IF(T$2&lt;$C$87,0,$D$87)</f>
        <v>150000</v>
      </c>
      <c r="U8" s="7">
        <f>IF(U$2&lt;$C$87,0,$D$87)</f>
        <v>150000</v>
      </c>
      <c r="V8" s="7">
        <f>IF(V$2&lt;$C$87,0,$D$87)</f>
        <v>150000</v>
      </c>
      <c r="W8" s="7">
        <f>IF(W$2&lt;$C$87,0,$D$87)</f>
        <v>150000</v>
      </c>
      <c r="X8" s="7">
        <f>IF(X$2&lt;$C$87,0,$D$87)</f>
        <v>150000</v>
      </c>
      <c r="Y8" s="7">
        <f>IF(Y$2&lt;$C$87,0,$D$87)</f>
        <v>150000</v>
      </c>
      <c r="Z8" s="7">
        <f>IF(Z$2&lt;$C$87,0,$D$87)</f>
        <v>150000</v>
      </c>
      <c r="AA8" s="7">
        <f>IF(AA$2&lt;$C$87,0,$D$87)</f>
        <v>150000</v>
      </c>
      <c r="AB8" s="7">
        <f>IF(AB$2&lt;$C$87,0,$D$87)</f>
        <v>150000</v>
      </c>
      <c r="AC8" s="7">
        <f>IF(AC$2&lt;$C$87,0,$D$87)</f>
        <v>150000</v>
      </c>
      <c r="AD8" s="7">
        <f>IF(AD$2&lt;$C$87,0,$D$87)</f>
        <v>150000</v>
      </c>
      <c r="AE8" s="7">
        <f>IF(AE$2&lt;$C$87,0,$D$87)</f>
        <v>150000</v>
      </c>
      <c r="AF8" s="7">
        <f>IF(AF$2&lt;$C$87,0,$D$87)</f>
        <v>150000</v>
      </c>
      <c r="AG8" s="7">
        <f>IF(AG$2&lt;$C$87,0,$D$87)</f>
        <v>150000</v>
      </c>
      <c r="AH8" s="7">
        <f>IF(AH$2&lt;$C$87,0,$D$87)</f>
        <v>150000</v>
      </c>
      <c r="AI8" s="7">
        <f>IF(AI$2&lt;$C$87,0,$D$87)</f>
        <v>150000</v>
      </c>
      <c r="AJ8" s="7">
        <f>IF(AJ$2&lt;$C$87,0,$D$87)</f>
        <v>150000</v>
      </c>
      <c r="AK8" s="7">
        <f>IF(AK$2&lt;$C$87,0,$D$87)</f>
        <v>150000</v>
      </c>
      <c r="AL8" s="8">
        <f t="shared" ref="AL8:AL22" si="0">SUM(D8:AK8)</f>
        <v>5100000</v>
      </c>
      <c r="AM8" s="8"/>
    </row>
    <row r="9" spans="1:39" x14ac:dyDescent="0.3">
      <c r="A9" s="4" t="s">
        <v>134</v>
      </c>
      <c r="B9" s="7">
        <f>IF(B$2&lt;$C$88,0,$D$88)</f>
        <v>0</v>
      </c>
      <c r="C9" s="7">
        <f>IF(C$2&lt;$C$88,0,$D$88)</f>
        <v>0</v>
      </c>
      <c r="D9" s="7">
        <f>IF(D$2&lt;$C$88,0,$D$88)</f>
        <v>0</v>
      </c>
      <c r="E9" s="7">
        <f>IF(E$2&lt;$C$88,0,$D$88)</f>
        <v>0</v>
      </c>
      <c r="F9" s="7">
        <f>IF(F$2&lt;$C$88,0,$D$88)</f>
        <v>0</v>
      </c>
      <c r="G9" s="7">
        <f>IF(G$2&lt;$C$88,0,$D$88)</f>
        <v>0</v>
      </c>
      <c r="H9" s="7">
        <f>IF(H$2&lt;$C$88,0,$D$88)</f>
        <v>0</v>
      </c>
      <c r="I9" s="7">
        <f>IF(I$2&lt;$C$88,0,$D$88)</f>
        <v>0</v>
      </c>
      <c r="J9" s="7">
        <f>IF(J$2&lt;$C$88,0,$D$88)</f>
        <v>0</v>
      </c>
      <c r="K9" s="7">
        <f>IF(K$2&lt;$C$88,0,$D$88)</f>
        <v>0</v>
      </c>
      <c r="L9" s="7">
        <f>IF(L$2&lt;$C$88,0,$D$88)</f>
        <v>0</v>
      </c>
      <c r="M9" s="7">
        <f>IF(M$2&lt;$C$88,0,$D$88)</f>
        <v>200000</v>
      </c>
      <c r="N9" s="7">
        <f>IF(N$2&lt;$C$88,0,$D$88)</f>
        <v>200000</v>
      </c>
      <c r="O9" s="7">
        <f>IF(O$2&lt;$C$88,0,$D$88)</f>
        <v>200000</v>
      </c>
      <c r="P9" s="7">
        <f>IF(P$2&lt;$C$88,0,$D$88)</f>
        <v>200000</v>
      </c>
      <c r="Q9" s="7">
        <f>IF(Q$2&lt;$C$88,0,$D$88)</f>
        <v>200000</v>
      </c>
      <c r="R9" s="7">
        <f>IF(R$2&lt;$C$88,0,$D$88)</f>
        <v>200000</v>
      </c>
      <c r="S9" s="7">
        <f>IF(S$2&lt;$C$88,0,$D$88)</f>
        <v>200000</v>
      </c>
      <c r="T9" s="7">
        <f>IF(T$2&lt;$C$88,0,$D$88)</f>
        <v>200000</v>
      </c>
      <c r="U9" s="7">
        <f>IF(U$2&lt;$C$88,0,$D$88)</f>
        <v>200000</v>
      </c>
      <c r="V9" s="7">
        <f>IF(V$2&lt;$C$88,0,$D$88)</f>
        <v>200000</v>
      </c>
      <c r="W9" s="7">
        <f>IF(W$2&lt;$C$88,0,$D$88)</f>
        <v>200000</v>
      </c>
      <c r="X9" s="7">
        <f>IF(X$2&lt;$C$88,0,$D$88)</f>
        <v>200000</v>
      </c>
      <c r="Y9" s="7">
        <f>IF(Y$2&lt;$C$88,0,$D$88)</f>
        <v>200000</v>
      </c>
      <c r="Z9" s="7">
        <f>IF(Z$2&lt;$C$88,0,$D$88)</f>
        <v>200000</v>
      </c>
      <c r="AA9" s="7">
        <f>IF(AA$2&lt;$C$88,0,$D$88)</f>
        <v>200000</v>
      </c>
      <c r="AB9" s="7">
        <f>IF(AB$2&lt;$C$88,0,$D$88)</f>
        <v>200000</v>
      </c>
      <c r="AC9" s="7">
        <f>IF(AC$2&lt;$C$88,0,$D$88)</f>
        <v>200000</v>
      </c>
      <c r="AD9" s="7">
        <f>IF(AD$2&lt;$C$88,0,$D$88)</f>
        <v>200000</v>
      </c>
      <c r="AE9" s="7">
        <f>IF(AE$2&lt;$C$88,0,$D$88)</f>
        <v>200000</v>
      </c>
      <c r="AF9" s="7">
        <f>IF(AF$2&lt;$C$88,0,$D$88)</f>
        <v>200000</v>
      </c>
      <c r="AG9" s="7">
        <f>IF(AG$2&lt;$C$88,0,$D$88)</f>
        <v>200000</v>
      </c>
      <c r="AH9" s="7">
        <f>IF(AH$2&lt;$C$88,0,$D$88)</f>
        <v>200000</v>
      </c>
      <c r="AI9" s="7">
        <f>IF(AI$2&lt;$C$88,0,$D$88)</f>
        <v>200000</v>
      </c>
      <c r="AJ9" s="7">
        <f>IF(AJ$2&lt;$C$88,0,$D$88)</f>
        <v>200000</v>
      </c>
      <c r="AK9" s="7">
        <f>IF(AK$2&lt;$C$88,0,$D$88)</f>
        <v>200000</v>
      </c>
      <c r="AL9" s="8">
        <f t="shared" si="0"/>
        <v>5000000</v>
      </c>
      <c r="AM9" s="8"/>
    </row>
    <row r="10" spans="1:39" x14ac:dyDescent="0.3">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c r="AM10" s="8"/>
    </row>
    <row r="11" spans="1:39" x14ac:dyDescent="0.3">
      <c r="A11" s="5" t="s">
        <v>13</v>
      </c>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8">
        <f t="shared" si="0"/>
        <v>0</v>
      </c>
      <c r="AM11" s="8"/>
    </row>
    <row r="12" spans="1:39" x14ac:dyDescent="0.3">
      <c r="A12" s="4" t="s">
        <v>107</v>
      </c>
      <c r="B12" s="7">
        <f>IF(B$2&lt;$C$90,0,$D$90)</f>
        <v>0</v>
      </c>
      <c r="C12" s="7">
        <f>IF(C$2&lt;$C$90,0,$D$90)</f>
        <v>0</v>
      </c>
      <c r="D12" s="7">
        <f>IF(D$2&lt;$C$90,0,$D$90)</f>
        <v>0</v>
      </c>
      <c r="E12" s="7">
        <f>IF(E$2&lt;$C$90,0,$D$90)</f>
        <v>0</v>
      </c>
      <c r="F12" s="7">
        <f>IF(F$2&lt;$C$90,0,$D$90)</f>
        <v>0</v>
      </c>
      <c r="G12" s="7">
        <f>IF(G$2&lt;$C$90,0,$D$90)</f>
        <v>0</v>
      </c>
      <c r="H12" s="7">
        <f>IF(H$2&lt;$C$90,0,$D$90)</f>
        <v>60000</v>
      </c>
      <c r="I12" s="7">
        <f>IF(I$2&lt;$C$90,0,$D$90)</f>
        <v>60000</v>
      </c>
      <c r="J12" s="7">
        <f>IF(J$2&lt;$C$90,0,$D$90)</f>
        <v>60000</v>
      </c>
      <c r="K12" s="7">
        <f>IF(K$2&lt;$C$90,0,$D$90)</f>
        <v>60000</v>
      </c>
      <c r="L12" s="7">
        <f>IF(L$2&lt;$C$90,0,$D$90)</f>
        <v>60000</v>
      </c>
      <c r="M12" s="7">
        <f>IF(M$2&lt;$C$90,0,$D$90)</f>
        <v>60000</v>
      </c>
      <c r="N12" s="7">
        <f>IF(N$2&lt;$C$90,0,$D$90)</f>
        <v>60000</v>
      </c>
      <c r="O12" s="7">
        <f>IF(O$2&lt;$C$90,0,$D$90)</f>
        <v>60000</v>
      </c>
      <c r="P12" s="7">
        <f>IF(P$2&lt;$C$90,0,$D$90)</f>
        <v>60000</v>
      </c>
      <c r="Q12" s="7">
        <f>IF(Q$2&lt;$C$90,0,$D$90)</f>
        <v>60000</v>
      </c>
      <c r="R12" s="7">
        <f>IF(R$2&lt;$C$90,0,$D$90)</f>
        <v>60000</v>
      </c>
      <c r="S12" s="7">
        <f>IF(S$2&lt;$C$90,0,$D$90)</f>
        <v>60000</v>
      </c>
      <c r="T12" s="7">
        <f>IF(T$2&lt;$C$90,0,$D$90)</f>
        <v>60000</v>
      </c>
      <c r="U12" s="7">
        <f>IF(U$2&lt;$C$90,0,$D$90)</f>
        <v>60000</v>
      </c>
      <c r="V12" s="7">
        <f>IF(V$2&lt;$C$90,0,$D$90)</f>
        <v>60000</v>
      </c>
      <c r="W12" s="7">
        <f>IF(W$2&lt;$C$90,0,$D$90)</f>
        <v>60000</v>
      </c>
      <c r="X12" s="7">
        <f>IF(X$2&lt;$C$90,0,$D$90)</f>
        <v>60000</v>
      </c>
      <c r="Y12" s="7">
        <f>IF(Y$2&lt;$C$90,0,$D$90)</f>
        <v>60000</v>
      </c>
      <c r="Z12" s="7">
        <f>IF(Z$2&lt;$C$90,0,$D$90)</f>
        <v>60000</v>
      </c>
      <c r="AA12" s="7">
        <f>IF(AA$2&lt;$C$90,0,$D$90)</f>
        <v>60000</v>
      </c>
      <c r="AB12" s="7">
        <f>IF(AB$2&lt;$C$90,0,$D$90)</f>
        <v>60000</v>
      </c>
      <c r="AC12" s="7">
        <f>IF(AC$2&lt;$C$90,0,$D$90)</f>
        <v>60000</v>
      </c>
      <c r="AD12" s="7">
        <f>IF(AD$2&lt;$C$90,0,$D$90)</f>
        <v>60000</v>
      </c>
      <c r="AE12" s="7">
        <f>IF(AE$2&lt;$C$90,0,$D$90)</f>
        <v>60000</v>
      </c>
      <c r="AF12" s="7">
        <f>IF(AF$2&lt;$C$90,0,$D$90)</f>
        <v>60000</v>
      </c>
      <c r="AG12" s="7">
        <f>IF(AG$2&lt;$C$90,0,$D$90)</f>
        <v>60000</v>
      </c>
      <c r="AH12" s="7">
        <f>IF(AH$2&lt;$C$90,0,$D$90)</f>
        <v>60000</v>
      </c>
      <c r="AI12" s="7">
        <f>IF(AI$2&lt;$C$90,0,$D$90)</f>
        <v>60000</v>
      </c>
      <c r="AJ12" s="7">
        <f>IF(AJ$2&lt;$C$90,0,$D$90)</f>
        <v>60000</v>
      </c>
      <c r="AK12" s="7">
        <f>IF(AK$2&lt;$C$90,0,$D$90)</f>
        <v>60000</v>
      </c>
      <c r="AL12" s="8">
        <f t="shared" si="0"/>
        <v>1800000</v>
      </c>
      <c r="AM12" s="8"/>
    </row>
    <row r="13" spans="1:39" x14ac:dyDescent="0.3">
      <c r="A13" s="4" t="s">
        <v>108</v>
      </c>
      <c r="B13" s="7">
        <f>IF(B$2&lt;$C$91,0,$D$91)</f>
        <v>0</v>
      </c>
      <c r="C13" s="7">
        <f>IF(C$2&lt;$C$91,0,$D$91)</f>
        <v>0</v>
      </c>
      <c r="D13" s="7">
        <f>IF(D$2&lt;$C$91,0,$D$91)</f>
        <v>0</v>
      </c>
      <c r="E13" s="7">
        <f>IF(E$2&lt;$C$91,0,$D$91)</f>
        <v>0</v>
      </c>
      <c r="F13" s="7">
        <f>IF(F$2&lt;$C$91,0,$D$91)</f>
        <v>0</v>
      </c>
      <c r="G13" s="7">
        <f>IF(G$2&lt;$C$91,0,$D$91)</f>
        <v>0</v>
      </c>
      <c r="H13" s="7">
        <f>IF(H$2&lt;$C$91,0,$D$91)</f>
        <v>0</v>
      </c>
      <c r="I13" s="7">
        <f>IF(I$2&lt;$C$91,0,$D$91)</f>
        <v>0</v>
      </c>
      <c r="J13" s="7">
        <f>IF(J$2&lt;$C$91,0,$D$91)</f>
        <v>0</v>
      </c>
      <c r="K13" s="7">
        <f>IF(K$2&lt;$C$91,0,$D$91)</f>
        <v>0</v>
      </c>
      <c r="L13" s="7">
        <f>IF(L$2&lt;$C$91,0,$D$91)</f>
        <v>0</v>
      </c>
      <c r="M13" s="7">
        <f>IF(M$2&lt;$C$91,0,$D$91)</f>
        <v>0</v>
      </c>
      <c r="N13" s="7">
        <f>IF(N$2&lt;$C$91,0,$D$91)</f>
        <v>0</v>
      </c>
      <c r="O13" s="7">
        <f>IF(O$2&lt;$C$91,0,$D$91)</f>
        <v>0</v>
      </c>
      <c r="P13" s="7">
        <f>IF(P$2&lt;$C$91,0,$D$91)</f>
        <v>0</v>
      </c>
      <c r="Q13" s="7">
        <f>IF(Q$2&lt;$C$91,0,$D$91)</f>
        <v>0</v>
      </c>
      <c r="R13" s="7">
        <f>IF(R$2&lt;$C$91,0,$D$91)</f>
        <v>0</v>
      </c>
      <c r="S13" s="7">
        <f>IF(S$2&lt;$C$91,0,$D$91)</f>
        <v>60000</v>
      </c>
      <c r="T13" s="7">
        <f>IF(T$2&lt;$C$91,0,$D$91)</f>
        <v>60000</v>
      </c>
      <c r="U13" s="7">
        <f>IF(U$2&lt;$C$91,0,$D$91)</f>
        <v>60000</v>
      </c>
      <c r="V13" s="7">
        <f>IF(V$2&lt;$C$91,0,$D$91)</f>
        <v>60000</v>
      </c>
      <c r="W13" s="7">
        <f>IF(W$2&lt;$C$91,0,$D$91)</f>
        <v>60000</v>
      </c>
      <c r="X13" s="7">
        <f>IF(X$2&lt;$C$91,0,$D$91)</f>
        <v>60000</v>
      </c>
      <c r="Y13" s="7">
        <f>IF(Y$2&lt;$C$91,0,$D$91)</f>
        <v>60000</v>
      </c>
      <c r="Z13" s="7">
        <f>IF(Z$2&lt;$C$91,0,$D$91)</f>
        <v>60000</v>
      </c>
      <c r="AA13" s="7">
        <f>IF(AA$2&lt;$C$91,0,$D$91)</f>
        <v>60000</v>
      </c>
      <c r="AB13" s="7">
        <f>IF(AB$2&lt;$C$91,0,$D$91)</f>
        <v>60000</v>
      </c>
      <c r="AC13" s="7">
        <f>IF(AC$2&lt;$C$91,0,$D$91)</f>
        <v>60000</v>
      </c>
      <c r="AD13" s="7">
        <f>IF(AD$2&lt;$C$91,0,$D$91)</f>
        <v>60000</v>
      </c>
      <c r="AE13" s="7">
        <f>IF(AE$2&lt;$C$91,0,$D$91)</f>
        <v>60000</v>
      </c>
      <c r="AF13" s="7">
        <f>IF(AF$2&lt;$C$91,0,$D$91)</f>
        <v>60000</v>
      </c>
      <c r="AG13" s="7">
        <f>IF(AG$2&lt;$C$91,0,$D$91)</f>
        <v>60000</v>
      </c>
      <c r="AH13" s="7">
        <f>IF(AH$2&lt;$C$91,0,$D$91)</f>
        <v>60000</v>
      </c>
      <c r="AI13" s="7">
        <f>IF(AI$2&lt;$C$91,0,$D$91)</f>
        <v>60000</v>
      </c>
      <c r="AJ13" s="7">
        <f>IF(AJ$2&lt;$C$91,0,$D$91)</f>
        <v>60000</v>
      </c>
      <c r="AK13" s="7">
        <f>IF(AK$2&lt;$C$91,0,$D$91)</f>
        <v>60000</v>
      </c>
      <c r="AL13" s="8">
        <f t="shared" si="0"/>
        <v>1140000</v>
      </c>
      <c r="AM13" s="8"/>
    </row>
    <row r="14" spans="1:39" x14ac:dyDescent="0.3">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8">
        <f t="shared" si="0"/>
        <v>0</v>
      </c>
      <c r="AM14" s="8"/>
    </row>
    <row r="15" spans="1:39" x14ac:dyDescent="0.3">
      <c r="A15" s="5" t="s">
        <v>12</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8">
        <f t="shared" si="0"/>
        <v>0</v>
      </c>
      <c r="AM15" s="8"/>
    </row>
    <row r="16" spans="1:39" x14ac:dyDescent="0.3">
      <c r="A16" s="4" t="s">
        <v>135</v>
      </c>
      <c r="B16" s="7">
        <f>IF(B$2&lt;$C$93,0,$D$93)</f>
        <v>0</v>
      </c>
      <c r="C16" s="7">
        <f>IF(C$2&lt;$C$93,0,$D$93)</f>
        <v>0</v>
      </c>
      <c r="D16" s="7">
        <f>IF(D$2&lt;$C$93,0,$D$93)</f>
        <v>0</v>
      </c>
      <c r="E16" s="7">
        <f>IF(E$2&lt;$C$93,0,$D$93)</f>
        <v>0</v>
      </c>
      <c r="F16" s="7">
        <f>IF(F$2&lt;$C$93,0,$D$93)</f>
        <v>0</v>
      </c>
      <c r="G16" s="7">
        <f>IF(G$2&lt;$C$93,0,$D$93)</f>
        <v>0</v>
      </c>
      <c r="H16" s="7">
        <f>IF(H$2&lt;$C$93,0,$D$93)</f>
        <v>200000</v>
      </c>
      <c r="I16" s="7">
        <f>IF(I$2&lt;$C$93,0,$D$93)</f>
        <v>200000</v>
      </c>
      <c r="J16" s="7">
        <f>IF(J$2&lt;$C$93,0,$D$93)</f>
        <v>200000</v>
      </c>
      <c r="K16" s="7">
        <f>IF(K$2&lt;$C$93,0,$D$93)</f>
        <v>200000</v>
      </c>
      <c r="L16" s="7">
        <f>IF(L$2&lt;$C$93,0,$D$93)</f>
        <v>200000</v>
      </c>
      <c r="M16" s="7">
        <f>IF(M$2&lt;$C$93,0,$D$93)</f>
        <v>200000</v>
      </c>
      <c r="N16" s="7">
        <f>IF(N$2&lt;$C$93,0,$D$93)</f>
        <v>200000</v>
      </c>
      <c r="O16" s="7">
        <f>IF(O$2&lt;$C$93,0,$D$93)</f>
        <v>200000</v>
      </c>
      <c r="P16" s="7">
        <f>IF(P$2&lt;$C$93,0,$D$93)</f>
        <v>200000</v>
      </c>
      <c r="Q16" s="7">
        <f>IF(Q$2&lt;$C$93,0,$D$93)</f>
        <v>200000</v>
      </c>
      <c r="R16" s="7">
        <f>IF(R$2&lt;$C$93,0,$D$93)</f>
        <v>200000</v>
      </c>
      <c r="S16" s="7">
        <f>IF(S$2&lt;$C$93,0,$D$93)</f>
        <v>200000</v>
      </c>
      <c r="T16" s="7">
        <f>IF(T$2&lt;$C$93,0,$D$93)</f>
        <v>200000</v>
      </c>
      <c r="U16" s="7">
        <f>IF(U$2&lt;$C$93,0,$D$93)</f>
        <v>200000</v>
      </c>
      <c r="V16" s="7">
        <f>IF(V$2&lt;$C$93,0,$D$93)</f>
        <v>200000</v>
      </c>
      <c r="W16" s="7">
        <f>IF(W$2&lt;$C$93,0,$D$93)</f>
        <v>200000</v>
      </c>
      <c r="X16" s="7">
        <f>IF(X$2&lt;$C$93,0,$D$93)</f>
        <v>200000</v>
      </c>
      <c r="Y16" s="7">
        <f>IF(Y$2&lt;$C$93,0,$D$93)</f>
        <v>200000</v>
      </c>
      <c r="Z16" s="7">
        <f>IF(Z$2&lt;$C$93,0,$D$93)</f>
        <v>200000</v>
      </c>
      <c r="AA16" s="7">
        <f>IF(AA$2&lt;$C$93,0,$D$93)</f>
        <v>200000</v>
      </c>
      <c r="AB16" s="7">
        <f>IF(AB$2&lt;$C$93,0,$D$93)</f>
        <v>200000</v>
      </c>
      <c r="AC16" s="7">
        <f>IF(AC$2&lt;$C$93,0,$D$93)</f>
        <v>200000</v>
      </c>
      <c r="AD16" s="7">
        <f>IF(AD$2&lt;$C$93,0,$D$93)</f>
        <v>200000</v>
      </c>
      <c r="AE16" s="7">
        <f>IF(AE$2&lt;$C$93,0,$D$93)</f>
        <v>200000</v>
      </c>
      <c r="AF16" s="7">
        <f>IF(AF$2&lt;$C$93,0,$D$93)</f>
        <v>200000</v>
      </c>
      <c r="AG16" s="7">
        <f>IF(AG$2&lt;$C$93,0,$D$93)</f>
        <v>200000</v>
      </c>
      <c r="AH16" s="7">
        <f>IF(AH$2&lt;$C$93,0,$D$93)</f>
        <v>200000</v>
      </c>
      <c r="AI16" s="7">
        <f>IF(AI$2&lt;$C$93,0,$D$93)</f>
        <v>200000</v>
      </c>
      <c r="AJ16" s="7">
        <f>IF(AJ$2&lt;$C$93,0,$D$93)</f>
        <v>200000</v>
      </c>
      <c r="AK16" s="7">
        <f>IF(AK$2&lt;$C$93,0,$D$93)</f>
        <v>200000</v>
      </c>
      <c r="AL16" s="8">
        <f t="shared" si="0"/>
        <v>6000000</v>
      </c>
      <c r="AM16" s="8"/>
    </row>
    <row r="17" spans="1:40" x14ac:dyDescent="0.3">
      <c r="A17" s="4" t="s">
        <v>109</v>
      </c>
      <c r="B17" s="7">
        <f>IF(B$2&lt;$C$94,0,$D$94)</f>
        <v>0</v>
      </c>
      <c r="C17" s="7">
        <f>IF(C$2&lt;$C$94,0,$D$94)</f>
        <v>0</v>
      </c>
      <c r="D17" s="7">
        <f>IF(D$2&lt;$C$94,0,$D$94)</f>
        <v>0</v>
      </c>
      <c r="E17" s="7">
        <f>IF(E$2&lt;$C$94,0,$D$94)</f>
        <v>0</v>
      </c>
      <c r="F17" s="7">
        <f>IF(F$2&lt;$C$94,0,$D$94)</f>
        <v>0</v>
      </c>
      <c r="G17" s="7">
        <f>IF(G$2&lt;$C$94,0,$D$94)</f>
        <v>0</v>
      </c>
      <c r="H17" s="7">
        <f>IF(H$2&lt;$C$94,0,$D$94)</f>
        <v>0</v>
      </c>
      <c r="I17" s="7">
        <f>IF(I$2&lt;$C$94,0,$D$94)</f>
        <v>0</v>
      </c>
      <c r="J17" s="7">
        <f>IF(J$2&lt;$C$94,0,$D$94)</f>
        <v>0</v>
      </c>
      <c r="K17" s="7">
        <f>IF(K$2&lt;$C$94,0,$D$94)</f>
        <v>0</v>
      </c>
      <c r="L17" s="7">
        <f>IF(L$2&lt;$C$94,0,$D$94)</f>
        <v>0</v>
      </c>
      <c r="M17" s="7">
        <f>IF(M$2&lt;$C$94,0,$D$94)</f>
        <v>0</v>
      </c>
      <c r="N17" s="7">
        <f>IF(N$2&lt;$C$94,0,$D$94)</f>
        <v>0</v>
      </c>
      <c r="O17" s="7">
        <f>IF(O$2&lt;$C$94,0,$D$94)</f>
        <v>40000</v>
      </c>
      <c r="P17" s="7">
        <f>IF(P$2&lt;$C$94,0,$D$94)</f>
        <v>40000</v>
      </c>
      <c r="Q17" s="7">
        <f>IF(Q$2&lt;$C$94,0,$D$94)</f>
        <v>40000</v>
      </c>
      <c r="R17" s="7">
        <f>IF(R$2&lt;$C$94,0,$D$94)</f>
        <v>40000</v>
      </c>
      <c r="S17" s="7">
        <f>IF(S$2&lt;$C$94,0,$D$94)</f>
        <v>40000</v>
      </c>
      <c r="T17" s="7">
        <f>IF(T$2&lt;$C$94,0,$D$94)</f>
        <v>40000</v>
      </c>
      <c r="U17" s="7">
        <f>IF(U$2&lt;$C$94,0,$D$94)</f>
        <v>40000</v>
      </c>
      <c r="V17" s="7">
        <f>IF(V$2&lt;$C$94,0,$D$94)</f>
        <v>40000</v>
      </c>
      <c r="W17" s="7">
        <f>IF(W$2&lt;$C$94,0,$D$94)</f>
        <v>40000</v>
      </c>
      <c r="X17" s="7">
        <f>IF(X$2&lt;$C$94,0,$D$94)</f>
        <v>40000</v>
      </c>
      <c r="Y17" s="7">
        <f>IF(Y$2&lt;$C$94,0,$D$94)</f>
        <v>40000</v>
      </c>
      <c r="Z17" s="7">
        <f>IF(Z$2&lt;$C$94,0,$D$94)</f>
        <v>40000</v>
      </c>
      <c r="AA17" s="7">
        <f>IF(AA$2&lt;$C$94,0,$D$94)</f>
        <v>40000</v>
      </c>
      <c r="AB17" s="7">
        <f>IF(AB$2&lt;$C$94,0,$D$94)</f>
        <v>40000</v>
      </c>
      <c r="AC17" s="7">
        <f>IF(AC$2&lt;$C$94,0,$D$94)</f>
        <v>40000</v>
      </c>
      <c r="AD17" s="7">
        <f>IF(AD$2&lt;$C$94,0,$D$94)</f>
        <v>40000</v>
      </c>
      <c r="AE17" s="7">
        <f>IF(AE$2&lt;$C$94,0,$D$94)</f>
        <v>40000</v>
      </c>
      <c r="AF17" s="7">
        <f>IF(AF$2&lt;$C$94,0,$D$94)</f>
        <v>40000</v>
      </c>
      <c r="AG17" s="7">
        <f>IF(AG$2&lt;$C$94,0,$D$94)</f>
        <v>40000</v>
      </c>
      <c r="AH17" s="7">
        <f>IF(AH$2&lt;$C$94,0,$D$94)</f>
        <v>40000</v>
      </c>
      <c r="AI17" s="7">
        <f>IF(AI$2&lt;$C$94,0,$D$94)</f>
        <v>40000</v>
      </c>
      <c r="AJ17" s="7">
        <f>IF(AJ$2&lt;$C$94,0,$D$94)</f>
        <v>40000</v>
      </c>
      <c r="AK17" s="7">
        <f>IF(AK$2&lt;$C$94,0,$D$94)</f>
        <v>40000</v>
      </c>
      <c r="AL17" s="8">
        <f t="shared" si="0"/>
        <v>920000</v>
      </c>
      <c r="AM17" s="8"/>
    </row>
    <row r="18" spans="1:40" x14ac:dyDescent="0.3">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8">
        <f t="shared" si="0"/>
        <v>0</v>
      </c>
      <c r="AM18" s="8"/>
    </row>
    <row r="19" spans="1:40" x14ac:dyDescent="0.3">
      <c r="A19" s="5" t="s">
        <v>11</v>
      </c>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8">
        <f t="shared" si="0"/>
        <v>0</v>
      </c>
      <c r="AM19" s="8"/>
    </row>
    <row r="20" spans="1:40" x14ac:dyDescent="0.3">
      <c r="A20" s="4" t="s">
        <v>110</v>
      </c>
      <c r="B20" s="7">
        <f>IF(B$2&lt;$C$96,0,$D$96)</f>
        <v>0</v>
      </c>
      <c r="C20" s="7">
        <f>IF(C$2&lt;$C$96,0,$D$96)</f>
        <v>0</v>
      </c>
      <c r="D20" s="7">
        <f>IF(D$2&lt;$C$96,0,$D$96)</f>
        <v>0</v>
      </c>
      <c r="E20" s="7">
        <f>IF(E$2&lt;$C$96,0,$D$96)</f>
        <v>0</v>
      </c>
      <c r="F20" s="7">
        <f>IF(F$2&lt;$C$96,0,$D$96)</f>
        <v>0</v>
      </c>
      <c r="G20" s="7">
        <f>IF(G$2&lt;$C$96,0,$D$96)</f>
        <v>0</v>
      </c>
      <c r="H20" s="7">
        <f>IF(H$2&lt;$C$96,0,$D$96)</f>
        <v>0</v>
      </c>
      <c r="I20" s="7">
        <f>IF(I$2&lt;$C$96,0,$D$96)</f>
        <v>0</v>
      </c>
      <c r="J20" s="7">
        <f>IF(J$2&lt;$C$96,0,$D$96)</f>
        <v>60000</v>
      </c>
      <c r="K20" s="7">
        <f>IF(K$2&lt;$C$96,0,$D$96)</f>
        <v>60000</v>
      </c>
      <c r="L20" s="7">
        <f>IF(L$2&lt;$C$96,0,$D$96)</f>
        <v>60000</v>
      </c>
      <c r="M20" s="7">
        <f>IF(M$2&lt;$C$96,0,$D$96)</f>
        <v>60000</v>
      </c>
      <c r="N20" s="7">
        <f>IF(N$2&lt;$C$96,0,$D$96)</f>
        <v>60000</v>
      </c>
      <c r="O20" s="7">
        <f>IF(O$2&lt;$C$96,0,$D$96)</f>
        <v>60000</v>
      </c>
      <c r="P20" s="7">
        <f>IF(P$2&lt;$C$96,0,$D$96)</f>
        <v>60000</v>
      </c>
      <c r="Q20" s="7">
        <f>IF(Q$2&lt;$C$96,0,$D$96)</f>
        <v>60000</v>
      </c>
      <c r="R20" s="7">
        <f>IF(R$2&lt;$C$96,0,$D$96)</f>
        <v>60000</v>
      </c>
      <c r="S20" s="7">
        <f>IF(S$2&lt;$C$96,0,$D$96)</f>
        <v>60000</v>
      </c>
      <c r="T20" s="7">
        <f>IF(T$2&lt;$C$96,0,$D$96)</f>
        <v>60000</v>
      </c>
      <c r="U20" s="7">
        <f>IF(U$2&lt;$C$96,0,$D$96)</f>
        <v>60000</v>
      </c>
      <c r="V20" s="7">
        <f>IF(V$2&lt;$C$96,0,$D$96)</f>
        <v>60000</v>
      </c>
      <c r="W20" s="7">
        <f>IF(W$2&lt;$C$96,0,$D$96)</f>
        <v>60000</v>
      </c>
      <c r="X20" s="7">
        <f>IF(X$2&lt;$C$96,0,$D$96)</f>
        <v>60000</v>
      </c>
      <c r="Y20" s="7">
        <f>IF(Y$2&lt;$C$96,0,$D$96)</f>
        <v>60000</v>
      </c>
      <c r="Z20" s="7">
        <f>IF(Z$2&lt;$C$96,0,$D$96)</f>
        <v>60000</v>
      </c>
      <c r="AA20" s="7">
        <f>IF(AA$2&lt;$C$96,0,$D$96)</f>
        <v>60000</v>
      </c>
      <c r="AB20" s="7">
        <f>IF(AB$2&lt;$C$96,0,$D$96)</f>
        <v>60000</v>
      </c>
      <c r="AC20" s="7">
        <f>IF(AC$2&lt;$C$96,0,$D$96)</f>
        <v>60000</v>
      </c>
      <c r="AD20" s="7">
        <f>IF(AD$2&lt;$C$96,0,$D$96)</f>
        <v>60000</v>
      </c>
      <c r="AE20" s="7">
        <f>IF(AE$2&lt;$C$96,0,$D$96)</f>
        <v>60000</v>
      </c>
      <c r="AF20" s="7">
        <f>IF(AF$2&lt;$C$96,0,$D$96)</f>
        <v>60000</v>
      </c>
      <c r="AG20" s="7">
        <f>IF(AG$2&lt;$C$96,0,$D$96)</f>
        <v>60000</v>
      </c>
      <c r="AH20" s="7">
        <f>IF(AH$2&lt;$C$96,0,$D$96)</f>
        <v>60000</v>
      </c>
      <c r="AI20" s="7">
        <f>IF(AI$2&lt;$C$96,0,$D$96)</f>
        <v>60000</v>
      </c>
      <c r="AJ20" s="7">
        <f>IF(AJ$2&lt;$C$96,0,$D$96)</f>
        <v>60000</v>
      </c>
      <c r="AK20" s="7">
        <f>IF(AK$2&lt;$C$96,0,$D$96)</f>
        <v>60000</v>
      </c>
      <c r="AL20" s="8">
        <f t="shared" si="0"/>
        <v>1680000</v>
      </c>
      <c r="AM20" s="8"/>
    </row>
    <row r="21" spans="1:40" x14ac:dyDescent="0.3">
      <c r="A21" s="4" t="s">
        <v>111</v>
      </c>
      <c r="B21" s="7">
        <f>IF(B$2&lt;$C$97,0,$D$97)</f>
        <v>0</v>
      </c>
      <c r="C21" s="7">
        <f>IF(C$2&lt;$C$97,0,$D$97)</f>
        <v>0</v>
      </c>
      <c r="D21" s="7">
        <f>IF(D$2&lt;$C$97,0,$D$97)</f>
        <v>0</v>
      </c>
      <c r="E21" s="7">
        <f>IF(E$2&lt;$C$97,0,$D$97)</f>
        <v>0</v>
      </c>
      <c r="F21" s="7">
        <f>IF(F$2&lt;$C$97,0,$D$97)</f>
        <v>0</v>
      </c>
      <c r="G21" s="7">
        <f>IF(G$2&lt;$C$97,0,$D$97)</f>
        <v>0</v>
      </c>
      <c r="H21" s="7">
        <f>IF(H$2&lt;$C$97,0,$D$97)</f>
        <v>0</v>
      </c>
      <c r="I21" s="7">
        <f>IF(I$2&lt;$C$97,0,$D$97)</f>
        <v>0</v>
      </c>
      <c r="J21" s="7">
        <f>IF(J$2&lt;$C$97,0,$D$97)</f>
        <v>0</v>
      </c>
      <c r="K21" s="7">
        <f>IF(K$2&lt;$C$97,0,$D$97)</f>
        <v>0</v>
      </c>
      <c r="L21" s="7">
        <f>IF(L$2&lt;$C$97,0,$D$97)</f>
        <v>0</v>
      </c>
      <c r="M21" s="7">
        <f>IF(M$2&lt;$C$97,0,$D$97)</f>
        <v>0</v>
      </c>
      <c r="N21" s="7">
        <f>IF(N$2&lt;$C$97,0,$D$97)</f>
        <v>0</v>
      </c>
      <c r="O21" s="7">
        <f>IF(O$2&lt;$C$97,0,$D$97)</f>
        <v>0</v>
      </c>
      <c r="P21" s="7">
        <f>IF(P$2&lt;$C$97,0,$D$97)</f>
        <v>0</v>
      </c>
      <c r="Q21" s="7">
        <f>IF(Q$2&lt;$C$97,0,$D$97)</f>
        <v>0</v>
      </c>
      <c r="R21" s="7">
        <f>IF(R$2&lt;$C$97,0,$D$97)</f>
        <v>0</v>
      </c>
      <c r="S21" s="7">
        <f>IF(S$2&lt;$C$97,0,$D$97)</f>
        <v>0</v>
      </c>
      <c r="T21" s="7">
        <f>IF(T$2&lt;$C$97,0,$D$97)</f>
        <v>0</v>
      </c>
      <c r="U21" s="7">
        <f>IF(U$2&lt;$C$97,0,$D$97)</f>
        <v>0</v>
      </c>
      <c r="V21" s="7">
        <f>IF(V$2&lt;$C$97,0,$D$97)</f>
        <v>0</v>
      </c>
      <c r="W21" s="7">
        <f>IF(W$2&lt;$C$97,0,$D$97)</f>
        <v>0</v>
      </c>
      <c r="X21" s="7">
        <f>IF(X$2&lt;$C$97,0,$D$97)</f>
        <v>0</v>
      </c>
      <c r="Y21" s="7">
        <f>IF(Y$2&lt;$C$97,0,$D$97)</f>
        <v>40000</v>
      </c>
      <c r="Z21" s="7">
        <f>IF(Z$2&lt;$C$97,0,$D$97)</f>
        <v>40000</v>
      </c>
      <c r="AA21" s="7">
        <f>IF(AA$2&lt;$C$97,0,$D$97)</f>
        <v>40000</v>
      </c>
      <c r="AB21" s="7">
        <f>IF(AB$2&lt;$C$97,0,$D$97)</f>
        <v>40000</v>
      </c>
      <c r="AC21" s="7">
        <f>IF(AC$2&lt;$C$97,0,$D$97)</f>
        <v>40000</v>
      </c>
      <c r="AD21" s="7">
        <f>IF(AD$2&lt;$C$97,0,$D$97)</f>
        <v>40000</v>
      </c>
      <c r="AE21" s="7">
        <f>IF(AE$2&lt;$C$97,0,$D$97)</f>
        <v>40000</v>
      </c>
      <c r="AF21" s="7">
        <f>IF(AF$2&lt;$C$97,0,$D$97)</f>
        <v>40000</v>
      </c>
      <c r="AG21" s="7">
        <f>IF(AG$2&lt;$C$97,0,$D$97)</f>
        <v>40000</v>
      </c>
      <c r="AH21" s="7">
        <f>IF(AH$2&lt;$C$97,0,$D$97)</f>
        <v>40000</v>
      </c>
      <c r="AI21" s="7">
        <f>IF(AI$2&lt;$C$97,0,$D$97)</f>
        <v>40000</v>
      </c>
      <c r="AJ21" s="7">
        <f>IF(AJ$2&lt;$C$97,0,$D$97)</f>
        <v>40000</v>
      </c>
      <c r="AK21" s="7">
        <f>IF(AK$2&lt;$C$97,0,$D$97)</f>
        <v>40000</v>
      </c>
      <c r="AL21" s="8">
        <f t="shared" si="0"/>
        <v>520000</v>
      </c>
      <c r="AM21" s="8"/>
    </row>
    <row r="22" spans="1:40" x14ac:dyDescent="0.3">
      <c r="B22" s="9"/>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8">
        <f t="shared" si="0"/>
        <v>0</v>
      </c>
      <c r="AM22" s="8"/>
    </row>
    <row r="23" spans="1:40" s="11" customFormat="1" ht="15.5" x14ac:dyDescent="0.35">
      <c r="A23" s="49" t="s">
        <v>58</v>
      </c>
      <c r="B23" s="50">
        <f t="shared" ref="B23:AL23" si="1">SUM(B7:B22)</f>
        <v>0</v>
      </c>
      <c r="C23" s="50">
        <f t="shared" si="1"/>
        <v>0</v>
      </c>
      <c r="D23" s="50">
        <f t="shared" si="1"/>
        <v>150000</v>
      </c>
      <c r="E23" s="50">
        <f t="shared" si="1"/>
        <v>150000</v>
      </c>
      <c r="F23" s="50">
        <f t="shared" si="1"/>
        <v>150000</v>
      </c>
      <c r="G23" s="50">
        <f t="shared" si="1"/>
        <v>150000</v>
      </c>
      <c r="H23" s="50">
        <f t="shared" si="1"/>
        <v>410000</v>
      </c>
      <c r="I23" s="50">
        <f t="shared" si="1"/>
        <v>410000</v>
      </c>
      <c r="J23" s="50">
        <f t="shared" si="1"/>
        <v>470000</v>
      </c>
      <c r="K23" s="50">
        <f t="shared" si="1"/>
        <v>470000</v>
      </c>
      <c r="L23" s="50">
        <f t="shared" si="1"/>
        <v>470000</v>
      </c>
      <c r="M23" s="50">
        <f t="shared" si="1"/>
        <v>670000</v>
      </c>
      <c r="N23" s="50">
        <f t="shared" si="1"/>
        <v>670000</v>
      </c>
      <c r="O23" s="50">
        <f t="shared" si="1"/>
        <v>710000</v>
      </c>
      <c r="P23" s="50">
        <f t="shared" si="1"/>
        <v>710000</v>
      </c>
      <c r="Q23" s="50">
        <f t="shared" si="1"/>
        <v>710000</v>
      </c>
      <c r="R23" s="50">
        <f t="shared" si="1"/>
        <v>710000</v>
      </c>
      <c r="S23" s="50">
        <f t="shared" si="1"/>
        <v>770000</v>
      </c>
      <c r="T23" s="50">
        <f t="shared" si="1"/>
        <v>770000</v>
      </c>
      <c r="U23" s="50">
        <f t="shared" si="1"/>
        <v>770000</v>
      </c>
      <c r="V23" s="50">
        <f t="shared" si="1"/>
        <v>770000</v>
      </c>
      <c r="W23" s="50">
        <f t="shared" si="1"/>
        <v>770000</v>
      </c>
      <c r="X23" s="50">
        <f t="shared" si="1"/>
        <v>770000</v>
      </c>
      <c r="Y23" s="50">
        <f t="shared" si="1"/>
        <v>810000</v>
      </c>
      <c r="Z23" s="50">
        <f t="shared" si="1"/>
        <v>810000</v>
      </c>
      <c r="AA23" s="50">
        <f t="shared" si="1"/>
        <v>810000</v>
      </c>
      <c r="AB23" s="50">
        <f t="shared" si="1"/>
        <v>810000</v>
      </c>
      <c r="AC23" s="50">
        <f t="shared" si="1"/>
        <v>810000</v>
      </c>
      <c r="AD23" s="50">
        <f t="shared" si="1"/>
        <v>810000</v>
      </c>
      <c r="AE23" s="50">
        <f t="shared" si="1"/>
        <v>810000</v>
      </c>
      <c r="AF23" s="50">
        <f t="shared" si="1"/>
        <v>810000</v>
      </c>
      <c r="AG23" s="50">
        <f t="shared" si="1"/>
        <v>810000</v>
      </c>
      <c r="AH23" s="50">
        <f t="shared" si="1"/>
        <v>810000</v>
      </c>
      <c r="AI23" s="50">
        <f t="shared" si="1"/>
        <v>810000</v>
      </c>
      <c r="AJ23" s="50">
        <f t="shared" si="1"/>
        <v>810000</v>
      </c>
      <c r="AK23" s="50">
        <f t="shared" si="1"/>
        <v>810000</v>
      </c>
      <c r="AL23" s="51">
        <f t="shared" si="1"/>
        <v>22160000</v>
      </c>
      <c r="AM23" s="10"/>
    </row>
    <row r="24" spans="1:40" x14ac:dyDescent="0.3">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8"/>
      <c r="AM24" s="8"/>
    </row>
    <row r="25" spans="1:40" x14ac:dyDescent="0.3">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8"/>
      <c r="AM25" s="8"/>
    </row>
    <row r="26" spans="1:40" ht="18" x14ac:dyDescent="0.4">
      <c r="A26" s="54" t="s">
        <v>115</v>
      </c>
      <c r="B26" s="52"/>
      <c r="C26" s="52"/>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3"/>
      <c r="AM26" s="8"/>
    </row>
    <row r="27" spans="1:40" x14ac:dyDescent="0.3">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8"/>
      <c r="AM27" s="8"/>
    </row>
    <row r="28" spans="1:40" x14ac:dyDescent="0.3">
      <c r="A28" s="2" t="s">
        <v>59</v>
      </c>
      <c r="B28" s="9"/>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8"/>
      <c r="AM28" s="8">
        <f>SUM(AL29:AL32)</f>
        <v>5737499.9999999981</v>
      </c>
      <c r="AN28" s="12">
        <f>AM28/$AL$77</f>
        <v>0.57423810238702877</v>
      </c>
    </row>
    <row r="29" spans="1:40" x14ac:dyDescent="0.3">
      <c r="A29" s="1" t="s">
        <v>69</v>
      </c>
      <c r="B29" s="9">
        <f>$C$101*$E$101+$C$102*$E$102+$C$103*$E$103</f>
        <v>84166.666666666672</v>
      </c>
      <c r="C29" s="9">
        <f>$C$101*$E$101+$C$102*$E$102+$C$103*$E$103</f>
        <v>84166.666666666672</v>
      </c>
      <c r="D29" s="9">
        <f>$C$101*$E$101+$C$102*$E$102+$C$103*$E$103</f>
        <v>84166.666666666672</v>
      </c>
      <c r="E29" s="9">
        <f>$C$101*$E$101+$C$102*$E$102+$C$103*$E$103</f>
        <v>84166.666666666672</v>
      </c>
      <c r="F29" s="9">
        <f>$C$101*$E$101+$C$102*$E$102+$C$103*$E$103</f>
        <v>84166.666666666672</v>
      </c>
      <c r="G29" s="9">
        <f>$C$101*$E$101+$C$102*$E$102+$C$103*$E$103</f>
        <v>84166.666666666672</v>
      </c>
      <c r="H29" s="9">
        <f>$C$101*$E$101+$C$102*$E$102+$C$103*$E$103</f>
        <v>84166.666666666672</v>
      </c>
      <c r="I29" s="9">
        <f>$C$101*$E$101+$C$102*$E$102+$C$103*$E$103</f>
        <v>84166.666666666672</v>
      </c>
      <c r="J29" s="9">
        <f>$C$101*$E$101+$C$102*$E$102+$C$103*$E$103</f>
        <v>84166.666666666672</v>
      </c>
      <c r="K29" s="9">
        <f>$C$101*$E$101+$C$102*$E$102+$C$103*$E$103</f>
        <v>84166.666666666672</v>
      </c>
      <c r="L29" s="9">
        <f>$C$101*$E$101+$C$102*$E$102+$C$103*$E$103</f>
        <v>84166.666666666672</v>
      </c>
      <c r="M29" s="9">
        <f>$C$101*$E$101+$C$102*$E$102+$C$103*$E$103</f>
        <v>84166.666666666672</v>
      </c>
      <c r="N29" s="9">
        <f>$C$101*$E$101+$C$102*$E$102+$C$103*$E$103</f>
        <v>84166.666666666672</v>
      </c>
      <c r="O29" s="9">
        <f>$C$101*$E$101+$C$102*$E$102+$C$103*$E$103</f>
        <v>84166.666666666672</v>
      </c>
      <c r="P29" s="9">
        <f>$C$101*$E$101+$C$102*$E$102+$C$103*$E$103</f>
        <v>84166.666666666672</v>
      </c>
      <c r="Q29" s="9">
        <f>$C$101*$E$101+$C$102*$E$102+$C$103*$E$103</f>
        <v>84166.666666666672</v>
      </c>
      <c r="R29" s="9">
        <f>$C$101*$E$101+$C$102*$E$102+$C$103*$E$103</f>
        <v>84166.666666666672</v>
      </c>
      <c r="S29" s="9">
        <f>$C$101*$E$101+$C$102*$E$102+$C$103*$E$103</f>
        <v>84166.666666666672</v>
      </c>
      <c r="T29" s="9">
        <f>$C$101*$E$101+$C$102*$E$102+$C$103*$E$103</f>
        <v>84166.666666666672</v>
      </c>
      <c r="U29" s="9">
        <f>$C$101*$E$101+$C$102*$E$102+$C$103*$E$103</f>
        <v>84166.666666666672</v>
      </c>
      <c r="V29" s="9">
        <f>$C$101*$E$101+$C$102*$E$102+$C$103*$E$103</f>
        <v>84166.666666666672</v>
      </c>
      <c r="W29" s="9">
        <f>$C$101*$E$101+$C$102*$E$102+$C$103*$E$103</f>
        <v>84166.666666666672</v>
      </c>
      <c r="X29" s="9">
        <f>$C$101*$E$101+$C$102*$E$102+$C$103*$E$103</f>
        <v>84166.666666666672</v>
      </c>
      <c r="Y29" s="9">
        <f>$C$101*$E$101+$C$102*$E$102+$C$103*$E$103</f>
        <v>84166.666666666672</v>
      </c>
      <c r="Z29" s="9">
        <f>$C$101*$E$101+$C$102*$E$102+$C$103*$E$103</f>
        <v>84166.666666666672</v>
      </c>
      <c r="AA29" s="9">
        <f>$C$101*$E$101+$C$102*$E$102+$C$103*$E$103</f>
        <v>84166.666666666672</v>
      </c>
      <c r="AB29" s="9">
        <f>$C$101*$E$101+$C$102*$E$102+$C$103*$E$103</f>
        <v>84166.666666666672</v>
      </c>
      <c r="AC29" s="9">
        <f>$C$101*$E$101+$C$102*$E$102+$C$103*$E$103</f>
        <v>84166.666666666672</v>
      </c>
      <c r="AD29" s="9">
        <f>$C$101*$E$101+$C$102*$E$102+$C$103*$E$103</f>
        <v>84166.666666666672</v>
      </c>
      <c r="AE29" s="9">
        <f>$C$101*$E$101+$C$102*$E$102+$C$103*$E$103</f>
        <v>84166.666666666672</v>
      </c>
      <c r="AF29" s="9">
        <f>$C$101*$E$101+$C$102*$E$102+$C$103*$E$103</f>
        <v>84166.666666666672</v>
      </c>
      <c r="AG29" s="9">
        <f>$C$101*$E$101+$C$102*$E$102+$C$103*$E$103</f>
        <v>84166.666666666672</v>
      </c>
      <c r="AH29" s="9">
        <f>$C$101*$E$101+$C$102*$E$102+$C$103*$E$103</f>
        <v>84166.666666666672</v>
      </c>
      <c r="AI29" s="9">
        <f>$C$101*$E$101+$C$102*$E$102+$C$103*$E$103</f>
        <v>84166.666666666672</v>
      </c>
      <c r="AJ29" s="9">
        <f>$C$101*$E$101+$C$102*$E$102+$C$103*$E$103</f>
        <v>84166.666666666672</v>
      </c>
      <c r="AK29" s="9">
        <f>$C$101*$E$101+$C$102*$E$102+$C$103*$E$103</f>
        <v>84166.666666666672</v>
      </c>
      <c r="AL29" s="8">
        <f>SUM(B29:AK29)</f>
        <v>3029999.9999999991</v>
      </c>
      <c r="AM29" s="8"/>
    </row>
    <row r="30" spans="1:40" x14ac:dyDescent="0.3">
      <c r="A30" s="1" t="s">
        <v>70</v>
      </c>
      <c r="B30" s="9">
        <f>$C$105*$E$105+$C$106*$E$106</f>
        <v>53333.333333333336</v>
      </c>
      <c r="C30" s="9">
        <f>$C$105*$E$105+$C$106*$E$106</f>
        <v>53333.333333333336</v>
      </c>
      <c r="D30" s="9">
        <f>$C$105*$E$105+$C$106*$E$106</f>
        <v>53333.333333333336</v>
      </c>
      <c r="E30" s="9">
        <f>$C$105*$E$105+$C$106*$E$106</f>
        <v>53333.333333333336</v>
      </c>
      <c r="F30" s="9">
        <f>$C$105*$E$105+$C$106*$E$106</f>
        <v>53333.333333333336</v>
      </c>
      <c r="G30" s="9">
        <f>$C$105*$E$105+$C$106*$E$106</f>
        <v>53333.333333333336</v>
      </c>
      <c r="H30" s="9">
        <f>$C$105*$E$105+$C$106*$E$106</f>
        <v>53333.333333333336</v>
      </c>
      <c r="I30" s="9">
        <f>$C$105*$E$105+$C$106*$E$106</f>
        <v>53333.333333333336</v>
      </c>
      <c r="J30" s="9">
        <f>$C$105*$E$105+$C$106*$E$106</f>
        <v>53333.333333333336</v>
      </c>
      <c r="K30" s="9">
        <f>$C$105*$E$105+$C$106*$E$106</f>
        <v>53333.333333333336</v>
      </c>
      <c r="L30" s="9">
        <f>$C$105*$E$105+$C$106*$E$106</f>
        <v>53333.333333333336</v>
      </c>
      <c r="M30" s="9">
        <f>$C$105*$E$105+$C$106*$E$106</f>
        <v>53333.333333333336</v>
      </c>
      <c r="N30" s="9">
        <f>$C$105*$E$105+$C$106*$E$106</f>
        <v>53333.333333333336</v>
      </c>
      <c r="O30" s="9">
        <f>$C$105*$E$105+$C$106*$E$106</f>
        <v>53333.333333333336</v>
      </c>
      <c r="P30" s="9">
        <f>$C$105*$E$105+$C$106*$E$106</f>
        <v>53333.333333333336</v>
      </c>
      <c r="Q30" s="9">
        <f>$C$105*$E$105+$C$106*$E$106</f>
        <v>53333.333333333336</v>
      </c>
      <c r="R30" s="9">
        <f>$C$105*$E$105+$C$106*$E$106</f>
        <v>53333.333333333336</v>
      </c>
      <c r="S30" s="9">
        <f>$C$105*$E$105+$C$106*$E$106</f>
        <v>53333.333333333336</v>
      </c>
      <c r="T30" s="9">
        <f>$C$105*$E$105+$C$106*$E$106</f>
        <v>53333.333333333336</v>
      </c>
      <c r="U30" s="9">
        <f>$C$105*$E$105+$C$106*$E$106</f>
        <v>53333.333333333336</v>
      </c>
      <c r="V30" s="9">
        <f>$C$105*$E$105+$C$106*$E$106</f>
        <v>53333.333333333336</v>
      </c>
      <c r="W30" s="9">
        <f>$C$105*$E$105+$C$106*$E$106</f>
        <v>53333.333333333336</v>
      </c>
      <c r="X30" s="9">
        <f>$C$105*$E$105+$C$106*$E$106</f>
        <v>53333.333333333336</v>
      </c>
      <c r="Y30" s="9">
        <f>$C$105*$E$105+$C$106*$E$106</f>
        <v>53333.333333333336</v>
      </c>
      <c r="Z30" s="9">
        <f>$C$105*$E$105+$C$106*$E$106</f>
        <v>53333.333333333336</v>
      </c>
      <c r="AA30" s="9">
        <f>$C$105*$E$105+$C$106*$E$106</f>
        <v>53333.333333333336</v>
      </c>
      <c r="AB30" s="9">
        <f>$C$105*$E$105+$C$106*$E$106</f>
        <v>53333.333333333336</v>
      </c>
      <c r="AC30" s="9">
        <f>$C$105*$E$105+$C$106*$E$106</f>
        <v>53333.333333333336</v>
      </c>
      <c r="AD30" s="9">
        <f>$C$105*$E$105+$C$106*$E$106</f>
        <v>53333.333333333336</v>
      </c>
      <c r="AE30" s="9">
        <f>$C$105*$E$105+$C$106*$E$106</f>
        <v>53333.333333333336</v>
      </c>
      <c r="AF30" s="9">
        <f>$C$105*$E$105+$C$106*$E$106</f>
        <v>53333.333333333336</v>
      </c>
      <c r="AG30" s="9">
        <f>$C$105*$E$105+$C$106*$E$106</f>
        <v>53333.333333333336</v>
      </c>
      <c r="AH30" s="9">
        <f>$C$105*$E$105+$C$106*$E$106</f>
        <v>53333.333333333336</v>
      </c>
      <c r="AI30" s="9">
        <f>$C$105*$E$105+$C$106*$E$106</f>
        <v>53333.333333333336</v>
      </c>
      <c r="AJ30" s="9">
        <f>$C$105*$E$105+$C$106*$E$106</f>
        <v>53333.333333333336</v>
      </c>
      <c r="AK30" s="9">
        <f>$C$105*$E$105+$C$106*$E$106</f>
        <v>53333.333333333336</v>
      </c>
      <c r="AL30" s="8">
        <f t="shared" ref="AL30:AL75" si="2">SUM(B30:AK30)</f>
        <v>1919999.9999999991</v>
      </c>
      <c r="AM30" s="8"/>
    </row>
    <row r="31" spans="1:40" x14ac:dyDescent="0.3">
      <c r="A31" s="1" t="s">
        <v>72</v>
      </c>
      <c r="B31" s="9">
        <f>$C$112*$E$112</f>
        <v>10208.333333333334</v>
      </c>
      <c r="C31" s="9">
        <f>$C$112*$E$112</f>
        <v>10208.333333333334</v>
      </c>
      <c r="D31" s="9">
        <f>$C$112*$E$112</f>
        <v>10208.333333333334</v>
      </c>
      <c r="E31" s="9">
        <f>$C$112*$E$112</f>
        <v>10208.333333333334</v>
      </c>
      <c r="F31" s="9">
        <f>$C$112*$E$112</f>
        <v>10208.333333333334</v>
      </c>
      <c r="G31" s="9">
        <f>$C$112*$E$112</f>
        <v>10208.333333333334</v>
      </c>
      <c r="H31" s="9">
        <f>$C$112*$E$112</f>
        <v>10208.333333333334</v>
      </c>
      <c r="I31" s="9">
        <f>$C$112*$E$112</f>
        <v>10208.333333333334</v>
      </c>
      <c r="J31" s="9">
        <f>$C$112*$E$112</f>
        <v>10208.333333333334</v>
      </c>
      <c r="K31" s="9">
        <f>$C$112*$E$112</f>
        <v>10208.333333333334</v>
      </c>
      <c r="L31" s="9">
        <f>$C$112*$E$112</f>
        <v>10208.333333333334</v>
      </c>
      <c r="M31" s="9">
        <f>$C$112*$E$112</f>
        <v>10208.333333333334</v>
      </c>
      <c r="N31" s="9">
        <f>$C$112*$E$112</f>
        <v>10208.333333333334</v>
      </c>
      <c r="O31" s="9">
        <f>$C$112*$E$112</f>
        <v>10208.333333333334</v>
      </c>
      <c r="P31" s="9">
        <f>$C$112*$E$112</f>
        <v>10208.333333333334</v>
      </c>
      <c r="Q31" s="9">
        <f>$C$112*$E$112</f>
        <v>10208.333333333334</v>
      </c>
      <c r="R31" s="9">
        <f>$C$112*$E$112</f>
        <v>10208.333333333334</v>
      </c>
      <c r="S31" s="9">
        <f>$C$112*$E$112</f>
        <v>10208.333333333334</v>
      </c>
      <c r="T31" s="9">
        <f>$C$112*$E$112</f>
        <v>10208.333333333334</v>
      </c>
      <c r="U31" s="9">
        <f>$C$112*$E$112</f>
        <v>10208.333333333334</v>
      </c>
      <c r="V31" s="9">
        <f>$C$112*$E$112</f>
        <v>10208.333333333334</v>
      </c>
      <c r="W31" s="9">
        <f>$C$112*$E$112</f>
        <v>10208.333333333334</v>
      </c>
      <c r="X31" s="9">
        <f>$C$112*$E$112</f>
        <v>10208.333333333334</v>
      </c>
      <c r="Y31" s="9">
        <f>$C$112*$E$112</f>
        <v>10208.333333333334</v>
      </c>
      <c r="Z31" s="9">
        <f>$C$112*$E$112</f>
        <v>10208.333333333334</v>
      </c>
      <c r="AA31" s="9">
        <f>$C$112*$E$112</f>
        <v>10208.333333333334</v>
      </c>
      <c r="AB31" s="9">
        <f>$C$112*$E$112</f>
        <v>10208.333333333334</v>
      </c>
      <c r="AC31" s="9">
        <f>$C$112*$E$112</f>
        <v>10208.333333333334</v>
      </c>
      <c r="AD31" s="9">
        <f>$C$112*$E$112</f>
        <v>10208.333333333334</v>
      </c>
      <c r="AE31" s="9">
        <f>$C$112*$E$112</f>
        <v>10208.333333333334</v>
      </c>
      <c r="AF31" s="9">
        <f>$C$112*$E$112</f>
        <v>10208.333333333334</v>
      </c>
      <c r="AG31" s="9">
        <f>$C$112*$E$112</f>
        <v>10208.333333333334</v>
      </c>
      <c r="AH31" s="9">
        <f>$C$112*$E$112</f>
        <v>10208.333333333334</v>
      </c>
      <c r="AI31" s="9">
        <f>$C$112*$E$112</f>
        <v>10208.333333333334</v>
      </c>
      <c r="AJ31" s="9">
        <f>$C$112*$E$112</f>
        <v>10208.333333333334</v>
      </c>
      <c r="AK31" s="9">
        <f>$C$112*$E$112</f>
        <v>10208.333333333334</v>
      </c>
      <c r="AL31" s="8">
        <f t="shared" si="2"/>
        <v>367499.99999999988</v>
      </c>
      <c r="AM31" s="8"/>
    </row>
    <row r="32" spans="1:40" x14ac:dyDescent="0.3">
      <c r="A32" s="1" t="s">
        <v>103</v>
      </c>
      <c r="B32" s="9">
        <f>$E$104</f>
        <v>11666.666666666666</v>
      </c>
      <c r="C32" s="9">
        <f>$E$104</f>
        <v>11666.666666666666</v>
      </c>
      <c r="D32" s="9">
        <f>$E$104</f>
        <v>11666.666666666666</v>
      </c>
      <c r="E32" s="9">
        <f>$E$104</f>
        <v>11666.666666666666</v>
      </c>
      <c r="F32" s="9">
        <f>$E$104</f>
        <v>11666.666666666666</v>
      </c>
      <c r="G32" s="9">
        <f>$E$104</f>
        <v>11666.666666666666</v>
      </c>
      <c r="H32" s="9">
        <f>$E$104</f>
        <v>11666.666666666666</v>
      </c>
      <c r="I32" s="9">
        <f>$E$104</f>
        <v>11666.666666666666</v>
      </c>
      <c r="J32" s="9">
        <f>$E$104</f>
        <v>11666.666666666666</v>
      </c>
      <c r="K32" s="9">
        <f>$E$104</f>
        <v>11666.666666666666</v>
      </c>
      <c r="L32" s="9">
        <f>$E$104</f>
        <v>11666.666666666666</v>
      </c>
      <c r="M32" s="9">
        <f>$E$104</f>
        <v>11666.666666666666</v>
      </c>
      <c r="N32" s="9">
        <f>$E$104</f>
        <v>11666.666666666666</v>
      </c>
      <c r="O32" s="9">
        <f>$E$104</f>
        <v>11666.666666666666</v>
      </c>
      <c r="P32" s="9">
        <f>$E$104</f>
        <v>11666.666666666666</v>
      </c>
      <c r="Q32" s="9">
        <f>$E$104</f>
        <v>11666.666666666666</v>
      </c>
      <c r="R32" s="9">
        <f>$E$104</f>
        <v>11666.666666666666</v>
      </c>
      <c r="S32" s="9">
        <f>$E$104</f>
        <v>11666.666666666666</v>
      </c>
      <c r="T32" s="9">
        <f>$E$104</f>
        <v>11666.666666666666</v>
      </c>
      <c r="U32" s="9">
        <f>$E$104</f>
        <v>11666.666666666666</v>
      </c>
      <c r="V32" s="9">
        <f>$E$104</f>
        <v>11666.666666666666</v>
      </c>
      <c r="W32" s="9">
        <f>$E$104</f>
        <v>11666.666666666666</v>
      </c>
      <c r="X32" s="9">
        <f>$E$104</f>
        <v>11666.666666666666</v>
      </c>
      <c r="Y32" s="9">
        <f>$E$104</f>
        <v>11666.666666666666</v>
      </c>
      <c r="Z32" s="9">
        <f>$E$104</f>
        <v>11666.666666666666</v>
      </c>
      <c r="AA32" s="9">
        <f>$E$104</f>
        <v>11666.666666666666</v>
      </c>
      <c r="AB32" s="9">
        <f>$E$104</f>
        <v>11666.666666666666</v>
      </c>
      <c r="AC32" s="9">
        <f>$E$104</f>
        <v>11666.666666666666</v>
      </c>
      <c r="AD32" s="9">
        <f>$E$104</f>
        <v>11666.666666666666</v>
      </c>
      <c r="AE32" s="9">
        <f>$E$104</f>
        <v>11666.666666666666</v>
      </c>
      <c r="AF32" s="9">
        <f>$E$104</f>
        <v>11666.666666666666</v>
      </c>
      <c r="AG32" s="9">
        <f>$E$104</f>
        <v>11666.666666666666</v>
      </c>
      <c r="AH32" s="9">
        <f>$E$104</f>
        <v>11666.666666666666</v>
      </c>
      <c r="AI32" s="9">
        <f>$E$104</f>
        <v>11666.666666666666</v>
      </c>
      <c r="AJ32" s="9">
        <f>$E$104</f>
        <v>11666.666666666666</v>
      </c>
      <c r="AK32" s="9">
        <f>$E$104</f>
        <v>11666.666666666666</v>
      </c>
      <c r="AL32" s="8">
        <f t="shared" si="2"/>
        <v>420000.00000000017</v>
      </c>
      <c r="AM32" s="8"/>
    </row>
    <row r="33" spans="1:40" x14ac:dyDescent="0.3">
      <c r="B33" s="9"/>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8"/>
      <c r="AM33" s="8"/>
    </row>
    <row r="34" spans="1:40" x14ac:dyDescent="0.3">
      <c r="A34" s="2" t="s">
        <v>60</v>
      </c>
      <c r="B34" s="9"/>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8"/>
      <c r="AM34" s="8">
        <f>SUM(AL35:AL37)</f>
        <v>402000</v>
      </c>
      <c r="AN34" s="12">
        <f>AM34/$AL$77</f>
        <v>4.0234199069208824E-2</v>
      </c>
    </row>
    <row r="35" spans="1:40" x14ac:dyDescent="0.3">
      <c r="A35" s="1" t="s">
        <v>77</v>
      </c>
      <c r="B35" s="13">
        <f>50000/12</f>
        <v>4166.666666666667</v>
      </c>
      <c r="C35" s="9">
        <f>$B$35</f>
        <v>4166.666666666667</v>
      </c>
      <c r="D35" s="9">
        <f t="shared" ref="D35:AK35" si="3">$B$35</f>
        <v>4166.666666666667</v>
      </c>
      <c r="E35" s="9">
        <f t="shared" si="3"/>
        <v>4166.666666666667</v>
      </c>
      <c r="F35" s="9">
        <f t="shared" si="3"/>
        <v>4166.666666666667</v>
      </c>
      <c r="G35" s="9">
        <f t="shared" si="3"/>
        <v>4166.666666666667</v>
      </c>
      <c r="H35" s="9">
        <f t="shared" si="3"/>
        <v>4166.666666666667</v>
      </c>
      <c r="I35" s="9">
        <f t="shared" si="3"/>
        <v>4166.666666666667</v>
      </c>
      <c r="J35" s="9">
        <f t="shared" si="3"/>
        <v>4166.666666666667</v>
      </c>
      <c r="K35" s="9">
        <f t="shared" si="3"/>
        <v>4166.666666666667</v>
      </c>
      <c r="L35" s="9">
        <f t="shared" si="3"/>
        <v>4166.666666666667</v>
      </c>
      <c r="M35" s="9">
        <f t="shared" si="3"/>
        <v>4166.666666666667</v>
      </c>
      <c r="N35" s="9">
        <f t="shared" si="3"/>
        <v>4166.666666666667</v>
      </c>
      <c r="O35" s="9">
        <f t="shared" si="3"/>
        <v>4166.666666666667</v>
      </c>
      <c r="P35" s="9">
        <f t="shared" si="3"/>
        <v>4166.666666666667</v>
      </c>
      <c r="Q35" s="9">
        <f t="shared" si="3"/>
        <v>4166.666666666667</v>
      </c>
      <c r="R35" s="9">
        <f t="shared" si="3"/>
        <v>4166.666666666667</v>
      </c>
      <c r="S35" s="9">
        <f t="shared" si="3"/>
        <v>4166.666666666667</v>
      </c>
      <c r="T35" s="9">
        <f t="shared" si="3"/>
        <v>4166.666666666667</v>
      </c>
      <c r="U35" s="9">
        <f t="shared" si="3"/>
        <v>4166.666666666667</v>
      </c>
      <c r="V35" s="9">
        <f t="shared" si="3"/>
        <v>4166.666666666667</v>
      </c>
      <c r="W35" s="9">
        <f t="shared" si="3"/>
        <v>4166.666666666667</v>
      </c>
      <c r="X35" s="9">
        <f t="shared" si="3"/>
        <v>4166.666666666667</v>
      </c>
      <c r="Y35" s="9">
        <f t="shared" si="3"/>
        <v>4166.666666666667</v>
      </c>
      <c r="Z35" s="9">
        <f t="shared" si="3"/>
        <v>4166.666666666667</v>
      </c>
      <c r="AA35" s="9">
        <f t="shared" si="3"/>
        <v>4166.666666666667</v>
      </c>
      <c r="AB35" s="9">
        <f t="shared" si="3"/>
        <v>4166.666666666667</v>
      </c>
      <c r="AC35" s="9">
        <f t="shared" si="3"/>
        <v>4166.666666666667</v>
      </c>
      <c r="AD35" s="9">
        <f t="shared" si="3"/>
        <v>4166.666666666667</v>
      </c>
      <c r="AE35" s="9">
        <f t="shared" si="3"/>
        <v>4166.666666666667</v>
      </c>
      <c r="AF35" s="9">
        <f t="shared" si="3"/>
        <v>4166.666666666667</v>
      </c>
      <c r="AG35" s="9">
        <f t="shared" si="3"/>
        <v>4166.666666666667</v>
      </c>
      <c r="AH35" s="9">
        <f t="shared" si="3"/>
        <v>4166.666666666667</v>
      </c>
      <c r="AI35" s="9">
        <f t="shared" si="3"/>
        <v>4166.666666666667</v>
      </c>
      <c r="AJ35" s="9">
        <f t="shared" si="3"/>
        <v>4166.666666666667</v>
      </c>
      <c r="AK35" s="9">
        <f t="shared" si="3"/>
        <v>4166.666666666667</v>
      </c>
      <c r="AL35" s="8">
        <f t="shared" si="2"/>
        <v>150000.00000000003</v>
      </c>
      <c r="AM35" s="8"/>
    </row>
    <row r="36" spans="1:40" x14ac:dyDescent="0.3">
      <c r="A36" s="1" t="s">
        <v>78</v>
      </c>
      <c r="B36" s="13">
        <v>4000</v>
      </c>
      <c r="C36" s="9">
        <f>$B$36</f>
        <v>4000</v>
      </c>
      <c r="D36" s="9">
        <f t="shared" ref="D36:AK36" si="4">$B$36</f>
        <v>4000</v>
      </c>
      <c r="E36" s="9">
        <f t="shared" si="4"/>
        <v>4000</v>
      </c>
      <c r="F36" s="9">
        <f t="shared" si="4"/>
        <v>4000</v>
      </c>
      <c r="G36" s="9">
        <f t="shared" si="4"/>
        <v>4000</v>
      </c>
      <c r="H36" s="9">
        <f t="shared" si="4"/>
        <v>4000</v>
      </c>
      <c r="I36" s="9">
        <f t="shared" si="4"/>
        <v>4000</v>
      </c>
      <c r="J36" s="9">
        <f t="shared" si="4"/>
        <v>4000</v>
      </c>
      <c r="K36" s="9">
        <f t="shared" si="4"/>
        <v>4000</v>
      </c>
      <c r="L36" s="9">
        <f t="shared" si="4"/>
        <v>4000</v>
      </c>
      <c r="M36" s="9">
        <f t="shared" si="4"/>
        <v>4000</v>
      </c>
      <c r="N36" s="9">
        <f t="shared" si="4"/>
        <v>4000</v>
      </c>
      <c r="O36" s="9">
        <f t="shared" si="4"/>
        <v>4000</v>
      </c>
      <c r="P36" s="9">
        <f t="shared" si="4"/>
        <v>4000</v>
      </c>
      <c r="Q36" s="9">
        <f t="shared" si="4"/>
        <v>4000</v>
      </c>
      <c r="R36" s="9">
        <f t="shared" si="4"/>
        <v>4000</v>
      </c>
      <c r="S36" s="9">
        <f t="shared" si="4"/>
        <v>4000</v>
      </c>
      <c r="T36" s="9">
        <f t="shared" si="4"/>
        <v>4000</v>
      </c>
      <c r="U36" s="9">
        <f t="shared" si="4"/>
        <v>4000</v>
      </c>
      <c r="V36" s="9">
        <f t="shared" si="4"/>
        <v>4000</v>
      </c>
      <c r="W36" s="9">
        <f t="shared" si="4"/>
        <v>4000</v>
      </c>
      <c r="X36" s="9">
        <f t="shared" si="4"/>
        <v>4000</v>
      </c>
      <c r="Y36" s="9">
        <f t="shared" si="4"/>
        <v>4000</v>
      </c>
      <c r="Z36" s="9">
        <f t="shared" si="4"/>
        <v>4000</v>
      </c>
      <c r="AA36" s="9">
        <f t="shared" si="4"/>
        <v>4000</v>
      </c>
      <c r="AB36" s="9">
        <f t="shared" si="4"/>
        <v>4000</v>
      </c>
      <c r="AC36" s="9">
        <f t="shared" si="4"/>
        <v>4000</v>
      </c>
      <c r="AD36" s="9">
        <f t="shared" si="4"/>
        <v>4000</v>
      </c>
      <c r="AE36" s="9">
        <f t="shared" si="4"/>
        <v>4000</v>
      </c>
      <c r="AF36" s="9">
        <f t="shared" si="4"/>
        <v>4000</v>
      </c>
      <c r="AG36" s="9">
        <f t="shared" si="4"/>
        <v>4000</v>
      </c>
      <c r="AH36" s="9">
        <f t="shared" si="4"/>
        <v>4000</v>
      </c>
      <c r="AI36" s="9">
        <f t="shared" si="4"/>
        <v>4000</v>
      </c>
      <c r="AJ36" s="9">
        <f t="shared" si="4"/>
        <v>4000</v>
      </c>
      <c r="AK36" s="9">
        <f t="shared" si="4"/>
        <v>4000</v>
      </c>
      <c r="AL36" s="8">
        <f t="shared" si="2"/>
        <v>144000</v>
      </c>
      <c r="AM36" s="8"/>
    </row>
    <row r="37" spans="1:40" x14ac:dyDescent="0.3">
      <c r="A37" s="1" t="s">
        <v>79</v>
      </c>
      <c r="B37" s="13">
        <v>3000</v>
      </c>
      <c r="C37" s="9">
        <f>$B$37</f>
        <v>3000</v>
      </c>
      <c r="D37" s="9">
        <f t="shared" ref="D37:AK37" si="5">$B$37</f>
        <v>3000</v>
      </c>
      <c r="E37" s="9">
        <f t="shared" si="5"/>
        <v>3000</v>
      </c>
      <c r="F37" s="9">
        <f t="shared" si="5"/>
        <v>3000</v>
      </c>
      <c r="G37" s="9">
        <f t="shared" si="5"/>
        <v>3000</v>
      </c>
      <c r="H37" s="9">
        <f t="shared" si="5"/>
        <v>3000</v>
      </c>
      <c r="I37" s="9">
        <f t="shared" si="5"/>
        <v>3000</v>
      </c>
      <c r="J37" s="9">
        <f t="shared" si="5"/>
        <v>3000</v>
      </c>
      <c r="K37" s="9">
        <f t="shared" si="5"/>
        <v>3000</v>
      </c>
      <c r="L37" s="9">
        <f t="shared" si="5"/>
        <v>3000</v>
      </c>
      <c r="M37" s="9">
        <f t="shared" si="5"/>
        <v>3000</v>
      </c>
      <c r="N37" s="9">
        <f t="shared" si="5"/>
        <v>3000</v>
      </c>
      <c r="O37" s="9">
        <f t="shared" si="5"/>
        <v>3000</v>
      </c>
      <c r="P37" s="9">
        <f t="shared" si="5"/>
        <v>3000</v>
      </c>
      <c r="Q37" s="9">
        <f t="shared" si="5"/>
        <v>3000</v>
      </c>
      <c r="R37" s="9">
        <f t="shared" si="5"/>
        <v>3000</v>
      </c>
      <c r="S37" s="9">
        <f t="shared" si="5"/>
        <v>3000</v>
      </c>
      <c r="T37" s="9">
        <f t="shared" si="5"/>
        <v>3000</v>
      </c>
      <c r="U37" s="9">
        <f t="shared" si="5"/>
        <v>3000</v>
      </c>
      <c r="V37" s="9">
        <f t="shared" si="5"/>
        <v>3000</v>
      </c>
      <c r="W37" s="9">
        <f t="shared" si="5"/>
        <v>3000</v>
      </c>
      <c r="X37" s="9">
        <f t="shared" si="5"/>
        <v>3000</v>
      </c>
      <c r="Y37" s="9">
        <f t="shared" si="5"/>
        <v>3000</v>
      </c>
      <c r="Z37" s="9">
        <f t="shared" si="5"/>
        <v>3000</v>
      </c>
      <c r="AA37" s="9">
        <f t="shared" si="5"/>
        <v>3000</v>
      </c>
      <c r="AB37" s="9">
        <f t="shared" si="5"/>
        <v>3000</v>
      </c>
      <c r="AC37" s="9">
        <f t="shared" si="5"/>
        <v>3000</v>
      </c>
      <c r="AD37" s="9">
        <f t="shared" si="5"/>
        <v>3000</v>
      </c>
      <c r="AE37" s="9">
        <f t="shared" si="5"/>
        <v>3000</v>
      </c>
      <c r="AF37" s="9">
        <f t="shared" si="5"/>
        <v>3000</v>
      </c>
      <c r="AG37" s="9">
        <f t="shared" si="5"/>
        <v>3000</v>
      </c>
      <c r="AH37" s="9">
        <f t="shared" si="5"/>
        <v>3000</v>
      </c>
      <c r="AI37" s="9">
        <f t="shared" si="5"/>
        <v>3000</v>
      </c>
      <c r="AJ37" s="9">
        <f t="shared" si="5"/>
        <v>3000</v>
      </c>
      <c r="AK37" s="9">
        <f t="shared" si="5"/>
        <v>3000</v>
      </c>
      <c r="AL37" s="8">
        <f t="shared" si="2"/>
        <v>108000</v>
      </c>
      <c r="AM37" s="8"/>
    </row>
    <row r="38" spans="1:40" x14ac:dyDescent="0.3">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8"/>
      <c r="AM38" s="8"/>
    </row>
    <row r="39" spans="1:40" x14ac:dyDescent="0.3">
      <c r="A39" s="2" t="s">
        <v>61</v>
      </c>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8"/>
      <c r="AM39" s="8">
        <f>SUM(AL40:AL42)</f>
        <v>360000</v>
      </c>
      <c r="AN39" s="12">
        <f>AM39/$AL$77</f>
        <v>3.6030626032127311E-2</v>
      </c>
    </row>
    <row r="40" spans="1:40" x14ac:dyDescent="0.3">
      <c r="A40" s="1" t="s">
        <v>80</v>
      </c>
      <c r="B40" s="13">
        <f>30000/12</f>
        <v>2500</v>
      </c>
      <c r="C40" s="9">
        <f t="shared" ref="C40:AK40" si="6">30000/12</f>
        <v>2500</v>
      </c>
      <c r="D40" s="9">
        <f t="shared" si="6"/>
        <v>2500</v>
      </c>
      <c r="E40" s="9">
        <f t="shared" si="6"/>
        <v>2500</v>
      </c>
      <c r="F40" s="9">
        <f t="shared" si="6"/>
        <v>2500</v>
      </c>
      <c r="G40" s="9">
        <f t="shared" si="6"/>
        <v>2500</v>
      </c>
      <c r="H40" s="9">
        <f t="shared" si="6"/>
        <v>2500</v>
      </c>
      <c r="I40" s="9">
        <f t="shared" si="6"/>
        <v>2500</v>
      </c>
      <c r="J40" s="9">
        <f t="shared" si="6"/>
        <v>2500</v>
      </c>
      <c r="K40" s="9">
        <f t="shared" si="6"/>
        <v>2500</v>
      </c>
      <c r="L40" s="9">
        <f t="shared" si="6"/>
        <v>2500</v>
      </c>
      <c r="M40" s="9">
        <f t="shared" si="6"/>
        <v>2500</v>
      </c>
      <c r="N40" s="9">
        <f t="shared" si="6"/>
        <v>2500</v>
      </c>
      <c r="O40" s="9">
        <f t="shared" si="6"/>
        <v>2500</v>
      </c>
      <c r="P40" s="9">
        <f t="shared" si="6"/>
        <v>2500</v>
      </c>
      <c r="Q40" s="9">
        <f t="shared" si="6"/>
        <v>2500</v>
      </c>
      <c r="R40" s="9">
        <f t="shared" si="6"/>
        <v>2500</v>
      </c>
      <c r="S40" s="9">
        <f t="shared" si="6"/>
        <v>2500</v>
      </c>
      <c r="T40" s="9">
        <f t="shared" si="6"/>
        <v>2500</v>
      </c>
      <c r="U40" s="9">
        <f t="shared" si="6"/>
        <v>2500</v>
      </c>
      <c r="V40" s="9">
        <f t="shared" si="6"/>
        <v>2500</v>
      </c>
      <c r="W40" s="9">
        <f t="shared" si="6"/>
        <v>2500</v>
      </c>
      <c r="X40" s="9">
        <f t="shared" si="6"/>
        <v>2500</v>
      </c>
      <c r="Y40" s="9">
        <f t="shared" si="6"/>
        <v>2500</v>
      </c>
      <c r="Z40" s="9">
        <f t="shared" si="6"/>
        <v>2500</v>
      </c>
      <c r="AA40" s="9">
        <f t="shared" si="6"/>
        <v>2500</v>
      </c>
      <c r="AB40" s="9">
        <f t="shared" si="6"/>
        <v>2500</v>
      </c>
      <c r="AC40" s="9">
        <f t="shared" si="6"/>
        <v>2500</v>
      </c>
      <c r="AD40" s="9">
        <f t="shared" si="6"/>
        <v>2500</v>
      </c>
      <c r="AE40" s="9">
        <f t="shared" si="6"/>
        <v>2500</v>
      </c>
      <c r="AF40" s="9">
        <f t="shared" si="6"/>
        <v>2500</v>
      </c>
      <c r="AG40" s="9">
        <f t="shared" si="6"/>
        <v>2500</v>
      </c>
      <c r="AH40" s="9">
        <f t="shared" si="6"/>
        <v>2500</v>
      </c>
      <c r="AI40" s="9">
        <f t="shared" si="6"/>
        <v>2500</v>
      </c>
      <c r="AJ40" s="9">
        <f t="shared" si="6"/>
        <v>2500</v>
      </c>
      <c r="AK40" s="9">
        <f t="shared" si="6"/>
        <v>2500</v>
      </c>
      <c r="AL40" s="8">
        <f t="shared" si="2"/>
        <v>90000</v>
      </c>
      <c r="AM40" s="8"/>
    </row>
    <row r="41" spans="1:40" x14ac:dyDescent="0.3">
      <c r="A41" s="1" t="s">
        <v>81</v>
      </c>
      <c r="B41" s="13">
        <f>72000/12</f>
        <v>6000</v>
      </c>
      <c r="C41" s="9">
        <f t="shared" ref="C41:AK41" si="7">72000/12</f>
        <v>6000</v>
      </c>
      <c r="D41" s="9">
        <f t="shared" si="7"/>
        <v>6000</v>
      </c>
      <c r="E41" s="9">
        <f t="shared" si="7"/>
        <v>6000</v>
      </c>
      <c r="F41" s="9">
        <f t="shared" si="7"/>
        <v>6000</v>
      </c>
      <c r="G41" s="9">
        <f t="shared" si="7"/>
        <v>6000</v>
      </c>
      <c r="H41" s="9">
        <f t="shared" si="7"/>
        <v>6000</v>
      </c>
      <c r="I41" s="9">
        <f t="shared" si="7"/>
        <v>6000</v>
      </c>
      <c r="J41" s="9">
        <f t="shared" si="7"/>
        <v>6000</v>
      </c>
      <c r="K41" s="9">
        <f t="shared" si="7"/>
        <v>6000</v>
      </c>
      <c r="L41" s="9">
        <f t="shared" si="7"/>
        <v>6000</v>
      </c>
      <c r="M41" s="9">
        <f t="shared" si="7"/>
        <v>6000</v>
      </c>
      <c r="N41" s="9">
        <f t="shared" si="7"/>
        <v>6000</v>
      </c>
      <c r="O41" s="9">
        <f t="shared" si="7"/>
        <v>6000</v>
      </c>
      <c r="P41" s="9">
        <f t="shared" si="7"/>
        <v>6000</v>
      </c>
      <c r="Q41" s="9">
        <f t="shared" si="7"/>
        <v>6000</v>
      </c>
      <c r="R41" s="9">
        <f t="shared" si="7"/>
        <v>6000</v>
      </c>
      <c r="S41" s="9">
        <f t="shared" si="7"/>
        <v>6000</v>
      </c>
      <c r="T41" s="9">
        <f t="shared" si="7"/>
        <v>6000</v>
      </c>
      <c r="U41" s="9">
        <f t="shared" si="7"/>
        <v>6000</v>
      </c>
      <c r="V41" s="9">
        <f t="shared" si="7"/>
        <v>6000</v>
      </c>
      <c r="W41" s="9">
        <f t="shared" si="7"/>
        <v>6000</v>
      </c>
      <c r="X41" s="9">
        <f t="shared" si="7"/>
        <v>6000</v>
      </c>
      <c r="Y41" s="9">
        <f t="shared" si="7"/>
        <v>6000</v>
      </c>
      <c r="Z41" s="9">
        <f t="shared" si="7"/>
        <v>6000</v>
      </c>
      <c r="AA41" s="9">
        <f t="shared" si="7"/>
        <v>6000</v>
      </c>
      <c r="AB41" s="9">
        <f t="shared" si="7"/>
        <v>6000</v>
      </c>
      <c r="AC41" s="9">
        <f t="shared" si="7"/>
        <v>6000</v>
      </c>
      <c r="AD41" s="9">
        <f t="shared" si="7"/>
        <v>6000</v>
      </c>
      <c r="AE41" s="9">
        <f t="shared" si="7"/>
        <v>6000</v>
      </c>
      <c r="AF41" s="9">
        <f t="shared" si="7"/>
        <v>6000</v>
      </c>
      <c r="AG41" s="9">
        <f t="shared" si="7"/>
        <v>6000</v>
      </c>
      <c r="AH41" s="9">
        <f t="shared" si="7"/>
        <v>6000</v>
      </c>
      <c r="AI41" s="9">
        <f t="shared" si="7"/>
        <v>6000</v>
      </c>
      <c r="AJ41" s="9">
        <f t="shared" si="7"/>
        <v>6000</v>
      </c>
      <c r="AK41" s="9">
        <f t="shared" si="7"/>
        <v>6000</v>
      </c>
      <c r="AL41" s="8">
        <f t="shared" si="2"/>
        <v>216000</v>
      </c>
      <c r="AM41" s="8"/>
    </row>
    <row r="42" spans="1:40" x14ac:dyDescent="0.3">
      <c r="A42" s="1" t="s">
        <v>82</v>
      </c>
      <c r="B42" s="13">
        <f>18000/12</f>
        <v>1500</v>
      </c>
      <c r="C42" s="9">
        <f>$B$42</f>
        <v>1500</v>
      </c>
      <c r="D42" s="9">
        <f t="shared" ref="D42:AK42" si="8">$B$42</f>
        <v>1500</v>
      </c>
      <c r="E42" s="9">
        <f t="shared" si="8"/>
        <v>1500</v>
      </c>
      <c r="F42" s="9">
        <f t="shared" si="8"/>
        <v>1500</v>
      </c>
      <c r="G42" s="9">
        <f t="shared" si="8"/>
        <v>1500</v>
      </c>
      <c r="H42" s="9">
        <f t="shared" si="8"/>
        <v>1500</v>
      </c>
      <c r="I42" s="9">
        <f t="shared" si="8"/>
        <v>1500</v>
      </c>
      <c r="J42" s="9">
        <f t="shared" si="8"/>
        <v>1500</v>
      </c>
      <c r="K42" s="9">
        <f t="shared" si="8"/>
        <v>1500</v>
      </c>
      <c r="L42" s="9">
        <f t="shared" si="8"/>
        <v>1500</v>
      </c>
      <c r="M42" s="9">
        <f t="shared" si="8"/>
        <v>1500</v>
      </c>
      <c r="N42" s="9">
        <f t="shared" si="8"/>
        <v>1500</v>
      </c>
      <c r="O42" s="9">
        <f t="shared" si="8"/>
        <v>1500</v>
      </c>
      <c r="P42" s="9">
        <f t="shared" si="8"/>
        <v>1500</v>
      </c>
      <c r="Q42" s="9">
        <f t="shared" si="8"/>
        <v>1500</v>
      </c>
      <c r="R42" s="9">
        <f t="shared" si="8"/>
        <v>1500</v>
      </c>
      <c r="S42" s="9">
        <f t="shared" si="8"/>
        <v>1500</v>
      </c>
      <c r="T42" s="9">
        <f t="shared" si="8"/>
        <v>1500</v>
      </c>
      <c r="U42" s="9">
        <f t="shared" si="8"/>
        <v>1500</v>
      </c>
      <c r="V42" s="9">
        <f t="shared" si="8"/>
        <v>1500</v>
      </c>
      <c r="W42" s="9">
        <f t="shared" si="8"/>
        <v>1500</v>
      </c>
      <c r="X42" s="9">
        <f t="shared" si="8"/>
        <v>1500</v>
      </c>
      <c r="Y42" s="9">
        <f t="shared" si="8"/>
        <v>1500</v>
      </c>
      <c r="Z42" s="9">
        <f t="shared" si="8"/>
        <v>1500</v>
      </c>
      <c r="AA42" s="9">
        <f t="shared" si="8"/>
        <v>1500</v>
      </c>
      <c r="AB42" s="9">
        <f t="shared" si="8"/>
        <v>1500</v>
      </c>
      <c r="AC42" s="9">
        <f t="shared" si="8"/>
        <v>1500</v>
      </c>
      <c r="AD42" s="9">
        <f t="shared" si="8"/>
        <v>1500</v>
      </c>
      <c r="AE42" s="9">
        <f t="shared" si="8"/>
        <v>1500</v>
      </c>
      <c r="AF42" s="9">
        <f t="shared" si="8"/>
        <v>1500</v>
      </c>
      <c r="AG42" s="9">
        <f t="shared" si="8"/>
        <v>1500</v>
      </c>
      <c r="AH42" s="9">
        <f t="shared" si="8"/>
        <v>1500</v>
      </c>
      <c r="AI42" s="9">
        <f t="shared" si="8"/>
        <v>1500</v>
      </c>
      <c r="AJ42" s="9">
        <f t="shared" si="8"/>
        <v>1500</v>
      </c>
      <c r="AK42" s="9">
        <f t="shared" si="8"/>
        <v>1500</v>
      </c>
      <c r="AL42" s="8">
        <f t="shared" si="2"/>
        <v>54000</v>
      </c>
      <c r="AM42" s="8"/>
    </row>
    <row r="43" spans="1:40" x14ac:dyDescent="0.3">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8"/>
      <c r="AM43" s="8"/>
    </row>
    <row r="44" spans="1:40" x14ac:dyDescent="0.3">
      <c r="A44" s="2" t="s">
        <v>62</v>
      </c>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8"/>
      <c r="AM44" s="8">
        <f>SUM(AL45:AL47)</f>
        <v>259999.99999999994</v>
      </c>
      <c r="AN44" s="12">
        <f>AM44/$AL$77</f>
        <v>2.6022118800980827E-2</v>
      </c>
    </row>
    <row r="45" spans="1:40" x14ac:dyDescent="0.3">
      <c r="A45" s="1" t="s">
        <v>84</v>
      </c>
      <c r="B45" s="9">
        <f>$C$107*$E$107</f>
        <v>5416.666666666667</v>
      </c>
      <c r="C45" s="9">
        <f>$C$107*$E$107</f>
        <v>5416.666666666667</v>
      </c>
      <c r="D45" s="9">
        <f>$C$107*$E$107</f>
        <v>5416.666666666667</v>
      </c>
      <c r="E45" s="9">
        <f>$C$107*$E$107</f>
        <v>5416.666666666667</v>
      </c>
      <c r="F45" s="9">
        <f>$C$107*$E$107</f>
        <v>5416.666666666667</v>
      </c>
      <c r="G45" s="9">
        <f>$C$107*$E$107</f>
        <v>5416.666666666667</v>
      </c>
      <c r="H45" s="9">
        <f>$C$107*$E$107</f>
        <v>5416.666666666667</v>
      </c>
      <c r="I45" s="9">
        <f>$C$107*$E$107</f>
        <v>5416.666666666667</v>
      </c>
      <c r="J45" s="9">
        <f>$C$107*$E$107</f>
        <v>5416.666666666667</v>
      </c>
      <c r="K45" s="9">
        <f>$C$107*$E$107</f>
        <v>5416.666666666667</v>
      </c>
      <c r="L45" s="9">
        <f>$C$107*$E$107</f>
        <v>5416.666666666667</v>
      </c>
      <c r="M45" s="9">
        <f>$C$107*$E$107</f>
        <v>5416.666666666667</v>
      </c>
      <c r="N45" s="9"/>
      <c r="O45" s="9"/>
      <c r="P45" s="9"/>
      <c r="Q45" s="9"/>
      <c r="R45" s="9"/>
      <c r="S45" s="9"/>
      <c r="T45" s="9"/>
      <c r="U45" s="9"/>
      <c r="V45" s="9"/>
      <c r="W45" s="9"/>
      <c r="X45" s="9"/>
      <c r="Y45" s="9"/>
      <c r="Z45" s="9"/>
      <c r="AA45" s="9"/>
      <c r="AB45" s="9"/>
      <c r="AC45" s="9"/>
      <c r="AD45" s="9"/>
      <c r="AE45" s="9"/>
      <c r="AF45" s="9"/>
      <c r="AG45" s="9"/>
      <c r="AH45" s="9"/>
      <c r="AI45" s="9"/>
      <c r="AJ45" s="9"/>
      <c r="AK45" s="9"/>
      <c r="AL45" s="8">
        <f t="shared" si="2"/>
        <v>64999.999999999993</v>
      </c>
      <c r="AM45" s="8"/>
    </row>
    <row r="46" spans="1:40" x14ac:dyDescent="0.3">
      <c r="A46" s="1" t="s">
        <v>85</v>
      </c>
      <c r="B46" s="13">
        <f>40000/12</f>
        <v>3333.3333333333335</v>
      </c>
      <c r="C46" s="9">
        <f>$B$46</f>
        <v>3333.3333333333335</v>
      </c>
      <c r="D46" s="9">
        <f t="shared" ref="D46:AK46" si="9">$B$46</f>
        <v>3333.3333333333335</v>
      </c>
      <c r="E46" s="9">
        <f t="shared" si="9"/>
        <v>3333.3333333333335</v>
      </c>
      <c r="F46" s="9">
        <f t="shared" si="9"/>
        <v>3333.3333333333335</v>
      </c>
      <c r="G46" s="9">
        <f t="shared" si="9"/>
        <v>3333.3333333333335</v>
      </c>
      <c r="H46" s="9">
        <f t="shared" si="9"/>
        <v>3333.3333333333335</v>
      </c>
      <c r="I46" s="9">
        <f t="shared" si="9"/>
        <v>3333.3333333333335</v>
      </c>
      <c r="J46" s="9">
        <f t="shared" si="9"/>
        <v>3333.3333333333335</v>
      </c>
      <c r="K46" s="9">
        <f t="shared" si="9"/>
        <v>3333.3333333333335</v>
      </c>
      <c r="L46" s="9">
        <f t="shared" si="9"/>
        <v>3333.3333333333335</v>
      </c>
      <c r="M46" s="9">
        <f t="shared" si="9"/>
        <v>3333.3333333333335</v>
      </c>
      <c r="N46" s="9">
        <f t="shared" si="9"/>
        <v>3333.3333333333335</v>
      </c>
      <c r="O46" s="9">
        <f t="shared" si="9"/>
        <v>3333.3333333333335</v>
      </c>
      <c r="P46" s="9">
        <f t="shared" si="9"/>
        <v>3333.3333333333335</v>
      </c>
      <c r="Q46" s="9">
        <f t="shared" si="9"/>
        <v>3333.3333333333335</v>
      </c>
      <c r="R46" s="9">
        <f t="shared" si="9"/>
        <v>3333.3333333333335</v>
      </c>
      <c r="S46" s="9">
        <f t="shared" si="9"/>
        <v>3333.3333333333335</v>
      </c>
      <c r="T46" s="9">
        <f t="shared" si="9"/>
        <v>3333.3333333333335</v>
      </c>
      <c r="U46" s="9">
        <f t="shared" si="9"/>
        <v>3333.3333333333335</v>
      </c>
      <c r="V46" s="9">
        <f t="shared" si="9"/>
        <v>3333.3333333333335</v>
      </c>
      <c r="W46" s="9">
        <f t="shared" si="9"/>
        <v>3333.3333333333335</v>
      </c>
      <c r="X46" s="9">
        <f t="shared" si="9"/>
        <v>3333.3333333333335</v>
      </c>
      <c r="Y46" s="9">
        <f t="shared" si="9"/>
        <v>3333.3333333333335</v>
      </c>
      <c r="Z46" s="9">
        <f t="shared" si="9"/>
        <v>3333.3333333333335</v>
      </c>
      <c r="AA46" s="9">
        <f t="shared" si="9"/>
        <v>3333.3333333333335</v>
      </c>
      <c r="AB46" s="9">
        <f t="shared" si="9"/>
        <v>3333.3333333333335</v>
      </c>
      <c r="AC46" s="9">
        <f t="shared" si="9"/>
        <v>3333.3333333333335</v>
      </c>
      <c r="AD46" s="9">
        <f t="shared" si="9"/>
        <v>3333.3333333333335</v>
      </c>
      <c r="AE46" s="9">
        <f t="shared" si="9"/>
        <v>3333.3333333333335</v>
      </c>
      <c r="AF46" s="9">
        <f t="shared" si="9"/>
        <v>3333.3333333333335</v>
      </c>
      <c r="AG46" s="9">
        <f t="shared" si="9"/>
        <v>3333.3333333333335</v>
      </c>
      <c r="AH46" s="9">
        <f t="shared" si="9"/>
        <v>3333.3333333333335</v>
      </c>
      <c r="AI46" s="9">
        <f t="shared" si="9"/>
        <v>3333.3333333333335</v>
      </c>
      <c r="AJ46" s="9">
        <f t="shared" si="9"/>
        <v>3333.3333333333335</v>
      </c>
      <c r="AK46" s="9">
        <f t="shared" si="9"/>
        <v>3333.3333333333335</v>
      </c>
      <c r="AL46" s="8">
        <f t="shared" si="2"/>
        <v>119999.99999999994</v>
      </c>
      <c r="AM46" s="8"/>
    </row>
    <row r="47" spans="1:40" x14ac:dyDescent="0.3">
      <c r="A47" s="1" t="s">
        <v>86</v>
      </c>
      <c r="B47" s="13">
        <f>25000/12</f>
        <v>2083.3333333333335</v>
      </c>
      <c r="C47" s="9">
        <f>$B$47</f>
        <v>2083.3333333333335</v>
      </c>
      <c r="D47" s="9">
        <f t="shared" ref="D47:AK47" si="10">$B$47</f>
        <v>2083.3333333333335</v>
      </c>
      <c r="E47" s="9">
        <f t="shared" si="10"/>
        <v>2083.3333333333335</v>
      </c>
      <c r="F47" s="9">
        <f t="shared" si="10"/>
        <v>2083.3333333333335</v>
      </c>
      <c r="G47" s="9">
        <f t="shared" si="10"/>
        <v>2083.3333333333335</v>
      </c>
      <c r="H47" s="9">
        <f t="shared" si="10"/>
        <v>2083.3333333333335</v>
      </c>
      <c r="I47" s="9">
        <f t="shared" si="10"/>
        <v>2083.3333333333335</v>
      </c>
      <c r="J47" s="9">
        <f t="shared" si="10"/>
        <v>2083.3333333333335</v>
      </c>
      <c r="K47" s="9">
        <f t="shared" si="10"/>
        <v>2083.3333333333335</v>
      </c>
      <c r="L47" s="9">
        <f t="shared" si="10"/>
        <v>2083.3333333333335</v>
      </c>
      <c r="M47" s="9">
        <f t="shared" si="10"/>
        <v>2083.3333333333335</v>
      </c>
      <c r="N47" s="9">
        <f t="shared" si="10"/>
        <v>2083.3333333333335</v>
      </c>
      <c r="O47" s="9">
        <f t="shared" si="10"/>
        <v>2083.3333333333335</v>
      </c>
      <c r="P47" s="9">
        <f t="shared" si="10"/>
        <v>2083.3333333333335</v>
      </c>
      <c r="Q47" s="9">
        <f t="shared" si="10"/>
        <v>2083.3333333333335</v>
      </c>
      <c r="R47" s="9">
        <f t="shared" si="10"/>
        <v>2083.3333333333335</v>
      </c>
      <c r="S47" s="9">
        <f t="shared" si="10"/>
        <v>2083.3333333333335</v>
      </c>
      <c r="T47" s="9">
        <f t="shared" si="10"/>
        <v>2083.3333333333335</v>
      </c>
      <c r="U47" s="9">
        <f t="shared" si="10"/>
        <v>2083.3333333333335</v>
      </c>
      <c r="V47" s="9">
        <f t="shared" si="10"/>
        <v>2083.3333333333335</v>
      </c>
      <c r="W47" s="9">
        <f t="shared" si="10"/>
        <v>2083.3333333333335</v>
      </c>
      <c r="X47" s="9">
        <f t="shared" si="10"/>
        <v>2083.3333333333335</v>
      </c>
      <c r="Y47" s="9">
        <f t="shared" si="10"/>
        <v>2083.3333333333335</v>
      </c>
      <c r="Z47" s="9">
        <f t="shared" si="10"/>
        <v>2083.3333333333335</v>
      </c>
      <c r="AA47" s="9">
        <f t="shared" si="10"/>
        <v>2083.3333333333335</v>
      </c>
      <c r="AB47" s="9">
        <f t="shared" si="10"/>
        <v>2083.3333333333335</v>
      </c>
      <c r="AC47" s="9">
        <f t="shared" si="10"/>
        <v>2083.3333333333335</v>
      </c>
      <c r="AD47" s="9">
        <f t="shared" si="10"/>
        <v>2083.3333333333335</v>
      </c>
      <c r="AE47" s="9">
        <f t="shared" si="10"/>
        <v>2083.3333333333335</v>
      </c>
      <c r="AF47" s="9">
        <f t="shared" si="10"/>
        <v>2083.3333333333335</v>
      </c>
      <c r="AG47" s="9">
        <f t="shared" si="10"/>
        <v>2083.3333333333335</v>
      </c>
      <c r="AH47" s="9">
        <f t="shared" si="10"/>
        <v>2083.3333333333335</v>
      </c>
      <c r="AI47" s="9">
        <f t="shared" si="10"/>
        <v>2083.3333333333335</v>
      </c>
      <c r="AJ47" s="9">
        <f t="shared" si="10"/>
        <v>2083.3333333333335</v>
      </c>
      <c r="AK47" s="9">
        <f t="shared" si="10"/>
        <v>2083.3333333333335</v>
      </c>
      <c r="AL47" s="8">
        <f t="shared" si="2"/>
        <v>75000.000000000015</v>
      </c>
      <c r="AM47" s="8"/>
    </row>
    <row r="48" spans="1:40" x14ac:dyDescent="0.3">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8"/>
      <c r="AM48" s="8"/>
    </row>
    <row r="49" spans="1:40" x14ac:dyDescent="0.3">
      <c r="A49" s="2" t="s">
        <v>63</v>
      </c>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8"/>
      <c r="AM49" s="8">
        <f>SUM(AL50:AL53)</f>
        <v>489999.99999999994</v>
      </c>
      <c r="AN49" s="12">
        <f>AM49/$AL$77</f>
        <v>4.9041685432617721E-2</v>
      </c>
    </row>
    <row r="50" spans="1:40" x14ac:dyDescent="0.3">
      <c r="A50" s="1" t="s">
        <v>76</v>
      </c>
      <c r="B50" s="9">
        <f>$C$113*$E$113</f>
        <v>7500</v>
      </c>
      <c r="C50" s="9">
        <f>$C$113*$E$113</f>
        <v>7500</v>
      </c>
      <c r="D50" s="9">
        <f>$C$113*$E$113</f>
        <v>7500</v>
      </c>
      <c r="E50" s="9">
        <f>$C$113*$E$113</f>
        <v>7500</v>
      </c>
      <c r="F50" s="9">
        <f>$C$113*$E$113</f>
        <v>7500</v>
      </c>
      <c r="G50" s="9">
        <f>$C$113*$E$113</f>
        <v>7500</v>
      </c>
      <c r="H50" s="9">
        <f>$C$113*$E$113</f>
        <v>7500</v>
      </c>
      <c r="I50" s="9">
        <f>$C$113*$E$113</f>
        <v>7500</v>
      </c>
      <c r="J50" s="9">
        <f>$C$113*$E$113</f>
        <v>7500</v>
      </c>
      <c r="K50" s="9">
        <f>$C$113*$E$113</f>
        <v>7500</v>
      </c>
      <c r="L50" s="9">
        <f>$C$113*$E$113</f>
        <v>7500</v>
      </c>
      <c r="M50" s="9">
        <f>$C$113*$E$113</f>
        <v>7500</v>
      </c>
      <c r="N50" s="9">
        <f>$C$113*$E$113</f>
        <v>7500</v>
      </c>
      <c r="O50" s="9">
        <f>$C$113*$E$113</f>
        <v>7500</v>
      </c>
      <c r="P50" s="9">
        <f>$C$113*$E$113</f>
        <v>7500</v>
      </c>
      <c r="Q50" s="9">
        <f>$C$113*$E$113</f>
        <v>7500</v>
      </c>
      <c r="R50" s="9">
        <f>$C$113*$E$113</f>
        <v>7500</v>
      </c>
      <c r="S50" s="9">
        <f>$C$113*$E$113</f>
        <v>7500</v>
      </c>
      <c r="T50" s="9">
        <f>$C$113*$E$113</f>
        <v>7500</v>
      </c>
      <c r="U50" s="9">
        <f>$C$113*$E$113</f>
        <v>7500</v>
      </c>
      <c r="V50" s="9">
        <f>$C$113*$E$113</f>
        <v>7500</v>
      </c>
      <c r="W50" s="9">
        <f>$C$113*$E$113</f>
        <v>7500</v>
      </c>
      <c r="X50" s="9">
        <f>$C$113*$E$113</f>
        <v>7500</v>
      </c>
      <c r="Y50" s="9">
        <f>$C$113*$E$113</f>
        <v>7500</v>
      </c>
      <c r="Z50" s="9">
        <f>$C$113*$E$113</f>
        <v>7500</v>
      </c>
      <c r="AA50" s="9">
        <f>$C$113*$E$113</f>
        <v>7500</v>
      </c>
      <c r="AB50" s="9">
        <f>$C$113*$E$113</f>
        <v>7500</v>
      </c>
      <c r="AC50" s="9">
        <f>$C$113*$E$113</f>
        <v>7500</v>
      </c>
      <c r="AD50" s="9">
        <f>$C$113*$E$113</f>
        <v>7500</v>
      </c>
      <c r="AE50" s="9">
        <f>$C$113*$E$113</f>
        <v>7500</v>
      </c>
      <c r="AF50" s="9">
        <f>$C$113*$E$113</f>
        <v>7500</v>
      </c>
      <c r="AG50" s="9">
        <f>$C$113*$E$113</f>
        <v>7500</v>
      </c>
      <c r="AH50" s="9">
        <f>$C$113*$E$113</f>
        <v>7500</v>
      </c>
      <c r="AI50" s="9">
        <f>$C$113*$E$113</f>
        <v>7500</v>
      </c>
      <c r="AJ50" s="9">
        <f>$C$113*$E$113</f>
        <v>7500</v>
      </c>
      <c r="AK50" s="9">
        <f>$C$113*$E$113</f>
        <v>7500</v>
      </c>
      <c r="AL50" s="8">
        <f>SUM(B50:AK50)</f>
        <v>270000</v>
      </c>
      <c r="AM50" s="8"/>
    </row>
    <row r="51" spans="1:40" s="16" customFormat="1" x14ac:dyDescent="0.3">
      <c r="A51" s="3" t="s">
        <v>87</v>
      </c>
      <c r="B51" s="7"/>
      <c r="C51" s="7"/>
      <c r="D51" s="7"/>
      <c r="E51" s="7"/>
      <c r="F51" s="7"/>
      <c r="G51" s="7"/>
      <c r="H51" s="7"/>
      <c r="I51" s="7"/>
      <c r="J51" s="7"/>
      <c r="K51" s="7"/>
      <c r="L51" s="7"/>
      <c r="M51" s="14"/>
      <c r="N51" s="7"/>
      <c r="O51" s="7"/>
      <c r="P51" s="7"/>
      <c r="Q51" s="7"/>
      <c r="R51" s="7"/>
      <c r="S51" s="7"/>
      <c r="T51" s="7"/>
      <c r="U51" s="7"/>
      <c r="V51" s="7"/>
      <c r="W51" s="7"/>
      <c r="X51" s="7"/>
      <c r="Y51" s="7">
        <f>$M$51</f>
        <v>0</v>
      </c>
      <c r="Z51" s="7"/>
      <c r="AA51" s="7"/>
      <c r="AB51" s="7"/>
      <c r="AC51" s="7"/>
      <c r="AD51" s="7"/>
      <c r="AE51" s="7"/>
      <c r="AF51" s="7"/>
      <c r="AG51" s="7"/>
      <c r="AH51" s="7"/>
      <c r="AI51" s="7"/>
      <c r="AJ51" s="7"/>
      <c r="AK51" s="7">
        <f>$M$51</f>
        <v>0</v>
      </c>
      <c r="AL51" s="15">
        <f t="shared" si="2"/>
        <v>0</v>
      </c>
      <c r="AM51" s="15"/>
      <c r="AN51" s="12"/>
    </row>
    <row r="52" spans="1:40" s="16" customFormat="1" x14ac:dyDescent="0.3">
      <c r="A52" s="3" t="s">
        <v>88</v>
      </c>
      <c r="B52" s="14">
        <f>60000/12</f>
        <v>5000</v>
      </c>
      <c r="C52" s="7">
        <f>$B$52</f>
        <v>5000</v>
      </c>
      <c r="D52" s="7">
        <f t="shared" ref="D52:AK52" si="11">$B$52</f>
        <v>5000</v>
      </c>
      <c r="E52" s="7">
        <f t="shared" si="11"/>
        <v>5000</v>
      </c>
      <c r="F52" s="7">
        <f t="shared" si="11"/>
        <v>5000</v>
      </c>
      <c r="G52" s="7">
        <f t="shared" si="11"/>
        <v>5000</v>
      </c>
      <c r="H52" s="7">
        <f t="shared" si="11"/>
        <v>5000</v>
      </c>
      <c r="I52" s="7">
        <f t="shared" si="11"/>
        <v>5000</v>
      </c>
      <c r="J52" s="7">
        <f t="shared" si="11"/>
        <v>5000</v>
      </c>
      <c r="K52" s="7">
        <f t="shared" si="11"/>
        <v>5000</v>
      </c>
      <c r="L52" s="7">
        <f t="shared" si="11"/>
        <v>5000</v>
      </c>
      <c r="M52" s="7">
        <f t="shared" si="11"/>
        <v>5000</v>
      </c>
      <c r="N52" s="7">
        <f t="shared" si="11"/>
        <v>5000</v>
      </c>
      <c r="O52" s="7">
        <f t="shared" si="11"/>
        <v>5000</v>
      </c>
      <c r="P52" s="7">
        <f t="shared" si="11"/>
        <v>5000</v>
      </c>
      <c r="Q52" s="7">
        <f t="shared" si="11"/>
        <v>5000</v>
      </c>
      <c r="R52" s="7">
        <f t="shared" si="11"/>
        <v>5000</v>
      </c>
      <c r="S52" s="7">
        <f t="shared" si="11"/>
        <v>5000</v>
      </c>
      <c r="T52" s="7">
        <f t="shared" si="11"/>
        <v>5000</v>
      </c>
      <c r="U52" s="7">
        <f t="shared" si="11"/>
        <v>5000</v>
      </c>
      <c r="V52" s="7">
        <f t="shared" si="11"/>
        <v>5000</v>
      </c>
      <c r="W52" s="7">
        <f t="shared" si="11"/>
        <v>5000</v>
      </c>
      <c r="X52" s="7">
        <f t="shared" si="11"/>
        <v>5000</v>
      </c>
      <c r="Y52" s="7">
        <f t="shared" si="11"/>
        <v>5000</v>
      </c>
      <c r="Z52" s="7">
        <f t="shared" si="11"/>
        <v>5000</v>
      </c>
      <c r="AA52" s="7">
        <f t="shared" si="11"/>
        <v>5000</v>
      </c>
      <c r="AB52" s="7">
        <f t="shared" si="11"/>
        <v>5000</v>
      </c>
      <c r="AC52" s="7">
        <f t="shared" si="11"/>
        <v>5000</v>
      </c>
      <c r="AD52" s="7">
        <f t="shared" si="11"/>
        <v>5000</v>
      </c>
      <c r="AE52" s="7">
        <f t="shared" si="11"/>
        <v>5000</v>
      </c>
      <c r="AF52" s="7">
        <f t="shared" si="11"/>
        <v>5000</v>
      </c>
      <c r="AG52" s="7">
        <f t="shared" si="11"/>
        <v>5000</v>
      </c>
      <c r="AH52" s="7">
        <f t="shared" si="11"/>
        <v>5000</v>
      </c>
      <c r="AI52" s="7">
        <f t="shared" si="11"/>
        <v>5000</v>
      </c>
      <c r="AJ52" s="7">
        <f t="shared" si="11"/>
        <v>5000</v>
      </c>
      <c r="AK52" s="7">
        <f t="shared" si="11"/>
        <v>5000</v>
      </c>
      <c r="AL52" s="15">
        <f t="shared" si="2"/>
        <v>180000</v>
      </c>
      <c r="AM52" s="15"/>
    </row>
    <row r="53" spans="1:40" s="16" customFormat="1" x14ac:dyDescent="0.3">
      <c r="A53" s="3" t="s">
        <v>89</v>
      </c>
      <c r="B53" s="14">
        <f>30000/12</f>
        <v>2500</v>
      </c>
      <c r="C53" s="7">
        <f>$B$53</f>
        <v>2500</v>
      </c>
      <c r="D53" s="7">
        <f t="shared" ref="D53:M53" si="12">$B$53</f>
        <v>2500</v>
      </c>
      <c r="E53" s="7">
        <f t="shared" si="12"/>
        <v>2500</v>
      </c>
      <c r="F53" s="7">
        <f t="shared" si="12"/>
        <v>2500</v>
      </c>
      <c r="G53" s="7">
        <f t="shared" si="12"/>
        <v>2500</v>
      </c>
      <c r="H53" s="7">
        <f t="shared" si="12"/>
        <v>2500</v>
      </c>
      <c r="I53" s="7">
        <f t="shared" si="12"/>
        <v>2500</v>
      </c>
      <c r="J53" s="7">
        <f t="shared" si="12"/>
        <v>2500</v>
      </c>
      <c r="K53" s="7">
        <f t="shared" si="12"/>
        <v>2500</v>
      </c>
      <c r="L53" s="7">
        <f t="shared" si="12"/>
        <v>2500</v>
      </c>
      <c r="M53" s="7">
        <f t="shared" si="12"/>
        <v>2500</v>
      </c>
      <c r="N53" s="14">
        <f>5000/12</f>
        <v>416.66666666666669</v>
      </c>
      <c r="O53" s="7">
        <f>$N$53</f>
        <v>416.66666666666669</v>
      </c>
      <c r="P53" s="7">
        <f t="shared" ref="P53:AK53" si="13">$N$53</f>
        <v>416.66666666666669</v>
      </c>
      <c r="Q53" s="7">
        <f t="shared" si="13"/>
        <v>416.66666666666669</v>
      </c>
      <c r="R53" s="7">
        <f t="shared" si="13"/>
        <v>416.66666666666669</v>
      </c>
      <c r="S53" s="7">
        <f t="shared" si="13"/>
        <v>416.66666666666669</v>
      </c>
      <c r="T53" s="7">
        <f t="shared" si="13"/>
        <v>416.66666666666669</v>
      </c>
      <c r="U53" s="7">
        <f t="shared" si="13"/>
        <v>416.66666666666669</v>
      </c>
      <c r="V53" s="7">
        <f t="shared" si="13"/>
        <v>416.66666666666669</v>
      </c>
      <c r="W53" s="7">
        <f t="shared" si="13"/>
        <v>416.66666666666669</v>
      </c>
      <c r="X53" s="7">
        <f t="shared" si="13"/>
        <v>416.66666666666669</v>
      </c>
      <c r="Y53" s="7">
        <f t="shared" si="13"/>
        <v>416.66666666666669</v>
      </c>
      <c r="Z53" s="7">
        <f t="shared" si="13"/>
        <v>416.66666666666669</v>
      </c>
      <c r="AA53" s="7">
        <f t="shared" si="13"/>
        <v>416.66666666666669</v>
      </c>
      <c r="AB53" s="7">
        <f t="shared" si="13"/>
        <v>416.66666666666669</v>
      </c>
      <c r="AC53" s="7">
        <f t="shared" si="13"/>
        <v>416.66666666666669</v>
      </c>
      <c r="AD53" s="7">
        <f t="shared" si="13"/>
        <v>416.66666666666669</v>
      </c>
      <c r="AE53" s="7">
        <f t="shared" si="13"/>
        <v>416.66666666666669</v>
      </c>
      <c r="AF53" s="7">
        <f t="shared" si="13"/>
        <v>416.66666666666669</v>
      </c>
      <c r="AG53" s="7">
        <f t="shared" si="13"/>
        <v>416.66666666666669</v>
      </c>
      <c r="AH53" s="7">
        <f t="shared" si="13"/>
        <v>416.66666666666669</v>
      </c>
      <c r="AI53" s="7">
        <f t="shared" si="13"/>
        <v>416.66666666666669</v>
      </c>
      <c r="AJ53" s="7">
        <f t="shared" si="13"/>
        <v>416.66666666666669</v>
      </c>
      <c r="AK53" s="7">
        <f t="shared" si="13"/>
        <v>416.66666666666669</v>
      </c>
      <c r="AL53" s="15">
        <f t="shared" si="2"/>
        <v>39999.999999999964</v>
      </c>
      <c r="AM53" s="15"/>
    </row>
    <row r="54" spans="1:40" x14ac:dyDescent="0.3">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8"/>
      <c r="AM54" s="8"/>
    </row>
    <row r="55" spans="1:40" x14ac:dyDescent="0.3">
      <c r="A55" s="2" t="s">
        <v>64</v>
      </c>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8"/>
      <c r="AM55" s="8">
        <f>SUM(AL56:AL58)</f>
        <v>383999.99999999988</v>
      </c>
      <c r="AN55" s="12">
        <f>AM55/$AL$77</f>
        <v>3.8432667767602451E-2</v>
      </c>
    </row>
    <row r="56" spans="1:40" x14ac:dyDescent="0.3">
      <c r="A56" s="1" t="s">
        <v>91</v>
      </c>
      <c r="B56" s="9">
        <f>0.5*$E$105</f>
        <v>6666.666666666667</v>
      </c>
      <c r="C56" s="9">
        <f t="shared" ref="C56:AK56" si="14">0.5*$E$105</f>
        <v>6666.666666666667</v>
      </c>
      <c r="D56" s="9">
        <f t="shared" si="14"/>
        <v>6666.666666666667</v>
      </c>
      <c r="E56" s="9">
        <f t="shared" si="14"/>
        <v>6666.666666666667</v>
      </c>
      <c r="F56" s="9">
        <f t="shared" si="14"/>
        <v>6666.666666666667</v>
      </c>
      <c r="G56" s="9">
        <f t="shared" si="14"/>
        <v>6666.666666666667</v>
      </c>
      <c r="H56" s="9">
        <f t="shared" si="14"/>
        <v>6666.666666666667</v>
      </c>
      <c r="I56" s="9">
        <f t="shared" si="14"/>
        <v>6666.666666666667</v>
      </c>
      <c r="J56" s="9">
        <f t="shared" si="14"/>
        <v>6666.666666666667</v>
      </c>
      <c r="K56" s="9">
        <f t="shared" si="14"/>
        <v>6666.666666666667</v>
      </c>
      <c r="L56" s="9">
        <f t="shared" si="14"/>
        <v>6666.666666666667</v>
      </c>
      <c r="M56" s="9">
        <f t="shared" si="14"/>
        <v>6666.666666666667</v>
      </c>
      <c r="N56" s="9">
        <f t="shared" si="14"/>
        <v>6666.666666666667</v>
      </c>
      <c r="O56" s="9">
        <f t="shared" si="14"/>
        <v>6666.666666666667</v>
      </c>
      <c r="P56" s="9">
        <f t="shared" si="14"/>
        <v>6666.666666666667</v>
      </c>
      <c r="Q56" s="9">
        <f t="shared" si="14"/>
        <v>6666.666666666667</v>
      </c>
      <c r="R56" s="9">
        <f t="shared" si="14"/>
        <v>6666.666666666667</v>
      </c>
      <c r="S56" s="9">
        <f t="shared" si="14"/>
        <v>6666.666666666667</v>
      </c>
      <c r="T56" s="9">
        <f t="shared" si="14"/>
        <v>6666.666666666667</v>
      </c>
      <c r="U56" s="9">
        <f t="shared" si="14"/>
        <v>6666.666666666667</v>
      </c>
      <c r="V56" s="9">
        <f t="shared" si="14"/>
        <v>6666.666666666667</v>
      </c>
      <c r="W56" s="9">
        <f t="shared" si="14"/>
        <v>6666.666666666667</v>
      </c>
      <c r="X56" s="9">
        <f t="shared" si="14"/>
        <v>6666.666666666667</v>
      </c>
      <c r="Y56" s="9">
        <f t="shared" si="14"/>
        <v>6666.666666666667</v>
      </c>
      <c r="Z56" s="9">
        <f t="shared" si="14"/>
        <v>6666.666666666667</v>
      </c>
      <c r="AA56" s="9">
        <f t="shared" si="14"/>
        <v>6666.666666666667</v>
      </c>
      <c r="AB56" s="9">
        <f t="shared" si="14"/>
        <v>6666.666666666667</v>
      </c>
      <c r="AC56" s="9">
        <f t="shared" si="14"/>
        <v>6666.666666666667</v>
      </c>
      <c r="AD56" s="9">
        <f t="shared" si="14"/>
        <v>6666.666666666667</v>
      </c>
      <c r="AE56" s="9">
        <f t="shared" si="14"/>
        <v>6666.666666666667</v>
      </c>
      <c r="AF56" s="9">
        <f t="shared" si="14"/>
        <v>6666.666666666667</v>
      </c>
      <c r="AG56" s="9">
        <f t="shared" si="14"/>
        <v>6666.666666666667</v>
      </c>
      <c r="AH56" s="9">
        <f t="shared" si="14"/>
        <v>6666.666666666667</v>
      </c>
      <c r="AI56" s="9">
        <f t="shared" si="14"/>
        <v>6666.666666666667</v>
      </c>
      <c r="AJ56" s="9">
        <f t="shared" si="14"/>
        <v>6666.666666666667</v>
      </c>
      <c r="AK56" s="9">
        <f t="shared" si="14"/>
        <v>6666.666666666667</v>
      </c>
      <c r="AL56" s="8">
        <f t="shared" si="2"/>
        <v>239999.99999999988</v>
      </c>
      <c r="AM56" s="8"/>
    </row>
    <row r="57" spans="1:40" x14ac:dyDescent="0.3">
      <c r="A57" s="1" t="s">
        <v>90</v>
      </c>
      <c r="B57" s="13">
        <f>4000</f>
        <v>4000</v>
      </c>
      <c r="C57" s="9">
        <f>$B$57</f>
        <v>4000</v>
      </c>
      <c r="D57" s="9">
        <f t="shared" ref="D57:AK57" si="15">$B$57</f>
        <v>4000</v>
      </c>
      <c r="E57" s="9">
        <f t="shared" si="15"/>
        <v>4000</v>
      </c>
      <c r="F57" s="9">
        <f t="shared" si="15"/>
        <v>4000</v>
      </c>
      <c r="G57" s="9">
        <f t="shared" si="15"/>
        <v>4000</v>
      </c>
      <c r="H57" s="9">
        <f t="shared" si="15"/>
        <v>4000</v>
      </c>
      <c r="I57" s="9">
        <f t="shared" si="15"/>
        <v>4000</v>
      </c>
      <c r="J57" s="9">
        <f t="shared" si="15"/>
        <v>4000</v>
      </c>
      <c r="K57" s="9">
        <f t="shared" si="15"/>
        <v>4000</v>
      </c>
      <c r="L57" s="9">
        <f t="shared" si="15"/>
        <v>4000</v>
      </c>
      <c r="M57" s="9">
        <f t="shared" si="15"/>
        <v>4000</v>
      </c>
      <c r="N57" s="9">
        <f t="shared" si="15"/>
        <v>4000</v>
      </c>
      <c r="O57" s="9">
        <f t="shared" si="15"/>
        <v>4000</v>
      </c>
      <c r="P57" s="9">
        <f t="shared" si="15"/>
        <v>4000</v>
      </c>
      <c r="Q57" s="9">
        <f t="shared" si="15"/>
        <v>4000</v>
      </c>
      <c r="R57" s="9">
        <f t="shared" si="15"/>
        <v>4000</v>
      </c>
      <c r="S57" s="9">
        <f t="shared" si="15"/>
        <v>4000</v>
      </c>
      <c r="T57" s="9">
        <f t="shared" si="15"/>
        <v>4000</v>
      </c>
      <c r="U57" s="9">
        <f t="shared" si="15"/>
        <v>4000</v>
      </c>
      <c r="V57" s="9">
        <f t="shared" si="15"/>
        <v>4000</v>
      </c>
      <c r="W57" s="9">
        <f t="shared" si="15"/>
        <v>4000</v>
      </c>
      <c r="X57" s="9">
        <f t="shared" si="15"/>
        <v>4000</v>
      </c>
      <c r="Y57" s="9">
        <f t="shared" si="15"/>
        <v>4000</v>
      </c>
      <c r="Z57" s="9">
        <f t="shared" si="15"/>
        <v>4000</v>
      </c>
      <c r="AA57" s="9">
        <f t="shared" si="15"/>
        <v>4000</v>
      </c>
      <c r="AB57" s="9">
        <f t="shared" si="15"/>
        <v>4000</v>
      </c>
      <c r="AC57" s="9">
        <f t="shared" si="15"/>
        <v>4000</v>
      </c>
      <c r="AD57" s="9">
        <f t="shared" si="15"/>
        <v>4000</v>
      </c>
      <c r="AE57" s="9">
        <f t="shared" si="15"/>
        <v>4000</v>
      </c>
      <c r="AF57" s="9">
        <f t="shared" si="15"/>
        <v>4000</v>
      </c>
      <c r="AG57" s="9">
        <f t="shared" si="15"/>
        <v>4000</v>
      </c>
      <c r="AH57" s="9">
        <f t="shared" si="15"/>
        <v>4000</v>
      </c>
      <c r="AI57" s="9">
        <f t="shared" si="15"/>
        <v>4000</v>
      </c>
      <c r="AJ57" s="9">
        <f t="shared" si="15"/>
        <v>4000</v>
      </c>
      <c r="AK57" s="9">
        <f t="shared" si="15"/>
        <v>4000</v>
      </c>
      <c r="AL57" s="8">
        <f t="shared" si="2"/>
        <v>144000</v>
      </c>
      <c r="AM57" s="8"/>
    </row>
    <row r="58" spans="1:40" x14ac:dyDescent="0.3">
      <c r="A58" s="1"/>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8"/>
      <c r="AM58" s="8"/>
    </row>
    <row r="59" spans="1:40" x14ac:dyDescent="0.3">
      <c r="A59" s="2" t="s">
        <v>96</v>
      </c>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8"/>
      <c r="AM59" s="8">
        <f>SUM(AL60:AL65)</f>
        <v>947999.99999999977</v>
      </c>
      <c r="AN59" s="12">
        <f>AM59/$AL$77</f>
        <v>9.4880648551268557E-2</v>
      </c>
    </row>
    <row r="60" spans="1:40" x14ac:dyDescent="0.3">
      <c r="A60" s="1" t="s">
        <v>92</v>
      </c>
      <c r="B60" s="13">
        <f>8000</f>
        <v>8000</v>
      </c>
      <c r="C60" s="9">
        <f>$B$60</f>
        <v>8000</v>
      </c>
      <c r="D60" s="9">
        <f t="shared" ref="D60:AK60" si="16">$B$60</f>
        <v>8000</v>
      </c>
      <c r="E60" s="9">
        <f t="shared" si="16"/>
        <v>8000</v>
      </c>
      <c r="F60" s="9">
        <f t="shared" si="16"/>
        <v>8000</v>
      </c>
      <c r="G60" s="9">
        <f t="shared" si="16"/>
        <v>8000</v>
      </c>
      <c r="H60" s="9">
        <f t="shared" si="16"/>
        <v>8000</v>
      </c>
      <c r="I60" s="9">
        <f t="shared" si="16"/>
        <v>8000</v>
      </c>
      <c r="J60" s="9">
        <f t="shared" si="16"/>
        <v>8000</v>
      </c>
      <c r="K60" s="9">
        <f t="shared" si="16"/>
        <v>8000</v>
      </c>
      <c r="L60" s="9">
        <f t="shared" si="16"/>
        <v>8000</v>
      </c>
      <c r="M60" s="9">
        <f t="shared" si="16"/>
        <v>8000</v>
      </c>
      <c r="N60" s="9">
        <f t="shared" si="16"/>
        <v>8000</v>
      </c>
      <c r="O60" s="9">
        <f t="shared" si="16"/>
        <v>8000</v>
      </c>
      <c r="P60" s="9">
        <f t="shared" si="16"/>
        <v>8000</v>
      </c>
      <c r="Q60" s="9">
        <f t="shared" si="16"/>
        <v>8000</v>
      </c>
      <c r="R60" s="9">
        <f t="shared" si="16"/>
        <v>8000</v>
      </c>
      <c r="S60" s="9">
        <f t="shared" si="16"/>
        <v>8000</v>
      </c>
      <c r="T60" s="9">
        <f t="shared" si="16"/>
        <v>8000</v>
      </c>
      <c r="U60" s="9">
        <f t="shared" si="16"/>
        <v>8000</v>
      </c>
      <c r="V60" s="9">
        <f t="shared" si="16"/>
        <v>8000</v>
      </c>
      <c r="W60" s="9">
        <f t="shared" si="16"/>
        <v>8000</v>
      </c>
      <c r="X60" s="9">
        <f t="shared" si="16"/>
        <v>8000</v>
      </c>
      <c r="Y60" s="9">
        <f t="shared" si="16"/>
        <v>8000</v>
      </c>
      <c r="Z60" s="9">
        <f t="shared" si="16"/>
        <v>8000</v>
      </c>
      <c r="AA60" s="9">
        <f t="shared" si="16"/>
        <v>8000</v>
      </c>
      <c r="AB60" s="9">
        <f t="shared" si="16"/>
        <v>8000</v>
      </c>
      <c r="AC60" s="9">
        <f t="shared" si="16"/>
        <v>8000</v>
      </c>
      <c r="AD60" s="9">
        <f t="shared" si="16"/>
        <v>8000</v>
      </c>
      <c r="AE60" s="9">
        <f t="shared" si="16"/>
        <v>8000</v>
      </c>
      <c r="AF60" s="9">
        <f t="shared" si="16"/>
        <v>8000</v>
      </c>
      <c r="AG60" s="9">
        <f t="shared" si="16"/>
        <v>8000</v>
      </c>
      <c r="AH60" s="9">
        <f t="shared" si="16"/>
        <v>8000</v>
      </c>
      <c r="AI60" s="9">
        <f t="shared" si="16"/>
        <v>8000</v>
      </c>
      <c r="AJ60" s="9">
        <f t="shared" si="16"/>
        <v>8000</v>
      </c>
      <c r="AK60" s="9">
        <f t="shared" si="16"/>
        <v>8000</v>
      </c>
      <c r="AL60" s="8">
        <f t="shared" si="2"/>
        <v>288000</v>
      </c>
      <c r="AM60" s="8"/>
    </row>
    <row r="61" spans="1:40" x14ac:dyDescent="0.3">
      <c r="A61" s="1" t="s">
        <v>118</v>
      </c>
      <c r="B61" s="13">
        <v>300000</v>
      </c>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8"/>
      <c r="AM61" s="8"/>
    </row>
    <row r="62" spans="1:40" x14ac:dyDescent="0.3">
      <c r="A62" s="1" t="s">
        <v>95</v>
      </c>
      <c r="B62" s="9">
        <f t="shared" ref="B62:AK62" si="17">$E$106</f>
        <v>13333.333333333334</v>
      </c>
      <c r="C62" s="9">
        <f t="shared" si="17"/>
        <v>13333.333333333334</v>
      </c>
      <c r="D62" s="9">
        <f t="shared" si="17"/>
        <v>13333.333333333334</v>
      </c>
      <c r="E62" s="9">
        <f t="shared" si="17"/>
        <v>13333.333333333334</v>
      </c>
      <c r="F62" s="9">
        <f t="shared" si="17"/>
        <v>13333.333333333334</v>
      </c>
      <c r="G62" s="9">
        <f t="shared" si="17"/>
        <v>13333.333333333334</v>
      </c>
      <c r="H62" s="9">
        <f t="shared" si="17"/>
        <v>13333.333333333334</v>
      </c>
      <c r="I62" s="9">
        <f t="shared" si="17"/>
        <v>13333.333333333334</v>
      </c>
      <c r="J62" s="9">
        <f t="shared" si="17"/>
        <v>13333.333333333334</v>
      </c>
      <c r="K62" s="9">
        <f t="shared" si="17"/>
        <v>13333.333333333334</v>
      </c>
      <c r="L62" s="9">
        <f t="shared" si="17"/>
        <v>13333.333333333334</v>
      </c>
      <c r="M62" s="9">
        <f t="shared" si="17"/>
        <v>13333.333333333334</v>
      </c>
      <c r="N62" s="9">
        <f t="shared" si="17"/>
        <v>13333.333333333334</v>
      </c>
      <c r="O62" s="9">
        <f t="shared" si="17"/>
        <v>13333.333333333334</v>
      </c>
      <c r="P62" s="9">
        <f t="shared" si="17"/>
        <v>13333.333333333334</v>
      </c>
      <c r="Q62" s="9">
        <f t="shared" si="17"/>
        <v>13333.333333333334</v>
      </c>
      <c r="R62" s="9">
        <f t="shared" si="17"/>
        <v>13333.333333333334</v>
      </c>
      <c r="S62" s="9">
        <f t="shared" si="17"/>
        <v>13333.333333333334</v>
      </c>
      <c r="T62" s="9">
        <f t="shared" si="17"/>
        <v>13333.333333333334</v>
      </c>
      <c r="U62" s="9">
        <f t="shared" si="17"/>
        <v>13333.333333333334</v>
      </c>
      <c r="V62" s="9">
        <f t="shared" si="17"/>
        <v>13333.333333333334</v>
      </c>
      <c r="W62" s="9">
        <f t="shared" si="17"/>
        <v>13333.333333333334</v>
      </c>
      <c r="X62" s="9">
        <f t="shared" si="17"/>
        <v>13333.333333333334</v>
      </c>
      <c r="Y62" s="9">
        <f t="shared" si="17"/>
        <v>13333.333333333334</v>
      </c>
      <c r="Z62" s="9">
        <f t="shared" si="17"/>
        <v>13333.333333333334</v>
      </c>
      <c r="AA62" s="9">
        <f t="shared" si="17"/>
        <v>13333.333333333334</v>
      </c>
      <c r="AB62" s="9">
        <f t="shared" si="17"/>
        <v>13333.333333333334</v>
      </c>
      <c r="AC62" s="9">
        <f t="shared" si="17"/>
        <v>13333.333333333334</v>
      </c>
      <c r="AD62" s="9">
        <f t="shared" si="17"/>
        <v>13333.333333333334</v>
      </c>
      <c r="AE62" s="9">
        <f t="shared" si="17"/>
        <v>13333.333333333334</v>
      </c>
      <c r="AF62" s="9">
        <f t="shared" si="17"/>
        <v>13333.333333333334</v>
      </c>
      <c r="AG62" s="9">
        <f t="shared" si="17"/>
        <v>13333.333333333334</v>
      </c>
      <c r="AH62" s="9">
        <f t="shared" si="17"/>
        <v>13333.333333333334</v>
      </c>
      <c r="AI62" s="9">
        <f t="shared" si="17"/>
        <v>13333.333333333334</v>
      </c>
      <c r="AJ62" s="9">
        <f t="shared" si="17"/>
        <v>13333.333333333334</v>
      </c>
      <c r="AK62" s="9">
        <f t="shared" si="17"/>
        <v>13333.333333333334</v>
      </c>
      <c r="AL62" s="8">
        <f t="shared" si="2"/>
        <v>479999.99999999977</v>
      </c>
      <c r="AM62" s="8"/>
    </row>
    <row r="63" spans="1:40" x14ac:dyDescent="0.3">
      <c r="A63" s="1" t="s">
        <v>93</v>
      </c>
      <c r="B63" s="13">
        <f>3000</f>
        <v>3000</v>
      </c>
      <c r="C63" s="9">
        <f>$B$63</f>
        <v>3000</v>
      </c>
      <c r="D63" s="9">
        <f t="shared" ref="D63:AK63" si="18">$B$63</f>
        <v>3000</v>
      </c>
      <c r="E63" s="9">
        <f t="shared" si="18"/>
        <v>3000</v>
      </c>
      <c r="F63" s="9">
        <f t="shared" si="18"/>
        <v>3000</v>
      </c>
      <c r="G63" s="9">
        <f t="shared" si="18"/>
        <v>3000</v>
      </c>
      <c r="H63" s="9">
        <f t="shared" si="18"/>
        <v>3000</v>
      </c>
      <c r="I63" s="9">
        <f t="shared" si="18"/>
        <v>3000</v>
      </c>
      <c r="J63" s="9">
        <f t="shared" si="18"/>
        <v>3000</v>
      </c>
      <c r="K63" s="9">
        <f t="shared" si="18"/>
        <v>3000</v>
      </c>
      <c r="L63" s="9">
        <f t="shared" si="18"/>
        <v>3000</v>
      </c>
      <c r="M63" s="9">
        <f t="shared" si="18"/>
        <v>3000</v>
      </c>
      <c r="N63" s="9">
        <f t="shared" si="18"/>
        <v>3000</v>
      </c>
      <c r="O63" s="9">
        <f t="shared" si="18"/>
        <v>3000</v>
      </c>
      <c r="P63" s="9">
        <f t="shared" si="18"/>
        <v>3000</v>
      </c>
      <c r="Q63" s="9">
        <f t="shared" si="18"/>
        <v>3000</v>
      </c>
      <c r="R63" s="9">
        <f t="shared" si="18"/>
        <v>3000</v>
      </c>
      <c r="S63" s="9">
        <f t="shared" si="18"/>
        <v>3000</v>
      </c>
      <c r="T63" s="9">
        <f t="shared" si="18"/>
        <v>3000</v>
      </c>
      <c r="U63" s="9">
        <f t="shared" si="18"/>
        <v>3000</v>
      </c>
      <c r="V63" s="9">
        <f t="shared" si="18"/>
        <v>3000</v>
      </c>
      <c r="W63" s="9">
        <f t="shared" si="18"/>
        <v>3000</v>
      </c>
      <c r="X63" s="9">
        <f t="shared" si="18"/>
        <v>3000</v>
      </c>
      <c r="Y63" s="9">
        <f t="shared" si="18"/>
        <v>3000</v>
      </c>
      <c r="Z63" s="9">
        <f t="shared" si="18"/>
        <v>3000</v>
      </c>
      <c r="AA63" s="9">
        <f t="shared" si="18"/>
        <v>3000</v>
      </c>
      <c r="AB63" s="9">
        <f t="shared" si="18"/>
        <v>3000</v>
      </c>
      <c r="AC63" s="9">
        <f t="shared" si="18"/>
        <v>3000</v>
      </c>
      <c r="AD63" s="9">
        <f t="shared" si="18"/>
        <v>3000</v>
      </c>
      <c r="AE63" s="9">
        <f t="shared" si="18"/>
        <v>3000</v>
      </c>
      <c r="AF63" s="9">
        <f t="shared" si="18"/>
        <v>3000</v>
      </c>
      <c r="AG63" s="9">
        <f t="shared" si="18"/>
        <v>3000</v>
      </c>
      <c r="AH63" s="9">
        <f t="shared" si="18"/>
        <v>3000</v>
      </c>
      <c r="AI63" s="9">
        <f t="shared" si="18"/>
        <v>3000</v>
      </c>
      <c r="AJ63" s="9">
        <f t="shared" si="18"/>
        <v>3000</v>
      </c>
      <c r="AK63" s="9">
        <f t="shared" si="18"/>
        <v>3000</v>
      </c>
      <c r="AL63" s="8">
        <f t="shared" si="2"/>
        <v>108000</v>
      </c>
      <c r="AM63" s="8"/>
    </row>
    <row r="64" spans="1:40" x14ac:dyDescent="0.3">
      <c r="A64" s="1" t="s">
        <v>94</v>
      </c>
      <c r="B64" s="13">
        <f>2000</f>
        <v>2000</v>
      </c>
      <c r="C64" s="9">
        <f>$B$64</f>
        <v>2000</v>
      </c>
      <c r="D64" s="9">
        <f t="shared" ref="D64:AK64" si="19">$B$64</f>
        <v>2000</v>
      </c>
      <c r="E64" s="9">
        <f t="shared" si="19"/>
        <v>2000</v>
      </c>
      <c r="F64" s="9">
        <f t="shared" si="19"/>
        <v>2000</v>
      </c>
      <c r="G64" s="9">
        <f t="shared" si="19"/>
        <v>2000</v>
      </c>
      <c r="H64" s="9">
        <f t="shared" si="19"/>
        <v>2000</v>
      </c>
      <c r="I64" s="9">
        <f t="shared" si="19"/>
        <v>2000</v>
      </c>
      <c r="J64" s="9">
        <f t="shared" si="19"/>
        <v>2000</v>
      </c>
      <c r="K64" s="9">
        <f t="shared" si="19"/>
        <v>2000</v>
      </c>
      <c r="L64" s="9">
        <f t="shared" si="19"/>
        <v>2000</v>
      </c>
      <c r="M64" s="9">
        <f t="shared" si="19"/>
        <v>2000</v>
      </c>
      <c r="N64" s="9">
        <f t="shared" si="19"/>
        <v>2000</v>
      </c>
      <c r="O64" s="9">
        <f t="shared" si="19"/>
        <v>2000</v>
      </c>
      <c r="P64" s="9">
        <f t="shared" si="19"/>
        <v>2000</v>
      </c>
      <c r="Q64" s="9">
        <f t="shared" si="19"/>
        <v>2000</v>
      </c>
      <c r="R64" s="9">
        <f t="shared" si="19"/>
        <v>2000</v>
      </c>
      <c r="S64" s="9">
        <f t="shared" si="19"/>
        <v>2000</v>
      </c>
      <c r="T64" s="9">
        <f t="shared" si="19"/>
        <v>2000</v>
      </c>
      <c r="U64" s="9">
        <f t="shared" si="19"/>
        <v>2000</v>
      </c>
      <c r="V64" s="9">
        <f t="shared" si="19"/>
        <v>2000</v>
      </c>
      <c r="W64" s="9">
        <f t="shared" si="19"/>
        <v>2000</v>
      </c>
      <c r="X64" s="9">
        <f t="shared" si="19"/>
        <v>2000</v>
      </c>
      <c r="Y64" s="9">
        <f t="shared" si="19"/>
        <v>2000</v>
      </c>
      <c r="Z64" s="9">
        <f t="shared" si="19"/>
        <v>2000</v>
      </c>
      <c r="AA64" s="9">
        <f t="shared" si="19"/>
        <v>2000</v>
      </c>
      <c r="AB64" s="9">
        <f t="shared" si="19"/>
        <v>2000</v>
      </c>
      <c r="AC64" s="9">
        <f t="shared" si="19"/>
        <v>2000</v>
      </c>
      <c r="AD64" s="9">
        <f t="shared" si="19"/>
        <v>2000</v>
      </c>
      <c r="AE64" s="9">
        <f t="shared" si="19"/>
        <v>2000</v>
      </c>
      <c r="AF64" s="9">
        <f t="shared" si="19"/>
        <v>2000</v>
      </c>
      <c r="AG64" s="9">
        <f t="shared" si="19"/>
        <v>2000</v>
      </c>
      <c r="AH64" s="9">
        <f t="shared" si="19"/>
        <v>2000</v>
      </c>
      <c r="AI64" s="9">
        <f t="shared" si="19"/>
        <v>2000</v>
      </c>
      <c r="AJ64" s="9">
        <f t="shared" si="19"/>
        <v>2000</v>
      </c>
      <c r="AK64" s="9">
        <f t="shared" si="19"/>
        <v>2000</v>
      </c>
      <c r="AL64" s="8">
        <f t="shared" si="2"/>
        <v>72000</v>
      </c>
      <c r="AM64" s="8"/>
    </row>
    <row r="65" spans="1:40" x14ac:dyDescent="0.3">
      <c r="A65" s="1"/>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8"/>
      <c r="AM65" s="8"/>
    </row>
    <row r="66" spans="1:40" x14ac:dyDescent="0.3">
      <c r="A66" s="2" t="s">
        <v>97</v>
      </c>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8"/>
      <c r="AM66" s="8">
        <f>SUM(AL67:AL69)</f>
        <v>660000</v>
      </c>
      <c r="AN66" s="12">
        <f>AM66/$AL$77</f>
        <v>6.6056147725566727E-2</v>
      </c>
    </row>
    <row r="67" spans="1:40" x14ac:dyDescent="0.3">
      <c r="A67" s="1" t="s">
        <v>98</v>
      </c>
      <c r="B67" s="9"/>
      <c r="C67" s="9"/>
      <c r="D67" s="9"/>
      <c r="E67" s="9"/>
      <c r="F67" s="9"/>
      <c r="G67" s="9"/>
      <c r="H67" s="9"/>
      <c r="I67" s="9"/>
      <c r="J67" s="9"/>
      <c r="K67" s="9"/>
      <c r="L67" s="9"/>
      <c r="M67" s="9"/>
      <c r="N67" s="9">
        <f t="shared" ref="N67:AK67" si="20">$E$106</f>
        <v>13333.333333333334</v>
      </c>
      <c r="O67" s="9">
        <f t="shared" si="20"/>
        <v>13333.333333333334</v>
      </c>
      <c r="P67" s="9">
        <f t="shared" si="20"/>
        <v>13333.333333333334</v>
      </c>
      <c r="Q67" s="9">
        <f t="shared" si="20"/>
        <v>13333.333333333334</v>
      </c>
      <c r="R67" s="9">
        <f t="shared" si="20"/>
        <v>13333.333333333334</v>
      </c>
      <c r="S67" s="9">
        <f t="shared" si="20"/>
        <v>13333.333333333334</v>
      </c>
      <c r="T67" s="9">
        <f t="shared" si="20"/>
        <v>13333.333333333334</v>
      </c>
      <c r="U67" s="9">
        <f t="shared" si="20"/>
        <v>13333.333333333334</v>
      </c>
      <c r="V67" s="9">
        <f t="shared" si="20"/>
        <v>13333.333333333334</v>
      </c>
      <c r="W67" s="9">
        <f t="shared" si="20"/>
        <v>13333.333333333334</v>
      </c>
      <c r="X67" s="9">
        <f t="shared" si="20"/>
        <v>13333.333333333334</v>
      </c>
      <c r="Y67" s="9">
        <f t="shared" si="20"/>
        <v>13333.333333333334</v>
      </c>
      <c r="Z67" s="9">
        <f t="shared" si="20"/>
        <v>13333.333333333334</v>
      </c>
      <c r="AA67" s="9">
        <f t="shared" si="20"/>
        <v>13333.333333333334</v>
      </c>
      <c r="AB67" s="9">
        <f t="shared" si="20"/>
        <v>13333.333333333334</v>
      </c>
      <c r="AC67" s="9">
        <f t="shared" si="20"/>
        <v>13333.333333333334</v>
      </c>
      <c r="AD67" s="9">
        <f t="shared" si="20"/>
        <v>13333.333333333334</v>
      </c>
      <c r="AE67" s="9">
        <f t="shared" si="20"/>
        <v>13333.333333333334</v>
      </c>
      <c r="AF67" s="9">
        <f t="shared" si="20"/>
        <v>13333.333333333334</v>
      </c>
      <c r="AG67" s="9">
        <f t="shared" si="20"/>
        <v>13333.333333333334</v>
      </c>
      <c r="AH67" s="9">
        <f t="shared" si="20"/>
        <v>13333.333333333334</v>
      </c>
      <c r="AI67" s="9">
        <f t="shared" si="20"/>
        <v>13333.333333333334</v>
      </c>
      <c r="AJ67" s="9">
        <f t="shared" si="20"/>
        <v>13333.333333333334</v>
      </c>
      <c r="AK67" s="9">
        <f t="shared" si="20"/>
        <v>13333.333333333334</v>
      </c>
      <c r="AL67" s="8">
        <f t="shared" si="2"/>
        <v>320000</v>
      </c>
      <c r="AM67" s="8"/>
    </row>
    <row r="68" spans="1:40" x14ac:dyDescent="0.3">
      <c r="A68" s="1" t="s">
        <v>99</v>
      </c>
      <c r="B68" s="9"/>
      <c r="C68" s="9"/>
      <c r="D68" s="9"/>
      <c r="E68" s="9"/>
      <c r="F68" s="9"/>
      <c r="G68" s="9"/>
      <c r="H68" s="9"/>
      <c r="I68" s="9"/>
      <c r="J68" s="9"/>
      <c r="K68" s="9"/>
      <c r="L68" s="9"/>
      <c r="M68" s="9"/>
      <c r="N68" s="9">
        <f t="shared" ref="N68:AK68" si="21">$E$114</f>
        <v>7500</v>
      </c>
      <c r="O68" s="9">
        <f t="shared" si="21"/>
        <v>7500</v>
      </c>
      <c r="P68" s="9">
        <f t="shared" si="21"/>
        <v>7500</v>
      </c>
      <c r="Q68" s="9">
        <f t="shared" si="21"/>
        <v>7500</v>
      </c>
      <c r="R68" s="9">
        <f t="shared" si="21"/>
        <v>7500</v>
      </c>
      <c r="S68" s="9">
        <f t="shared" si="21"/>
        <v>7500</v>
      </c>
      <c r="T68" s="9">
        <f t="shared" si="21"/>
        <v>7500</v>
      </c>
      <c r="U68" s="9">
        <f t="shared" si="21"/>
        <v>7500</v>
      </c>
      <c r="V68" s="9">
        <f t="shared" si="21"/>
        <v>7500</v>
      </c>
      <c r="W68" s="9">
        <f t="shared" si="21"/>
        <v>7500</v>
      </c>
      <c r="X68" s="9">
        <f t="shared" si="21"/>
        <v>7500</v>
      </c>
      <c r="Y68" s="9">
        <f t="shared" si="21"/>
        <v>7500</v>
      </c>
      <c r="Z68" s="9">
        <f t="shared" si="21"/>
        <v>7500</v>
      </c>
      <c r="AA68" s="9">
        <f t="shared" si="21"/>
        <v>7500</v>
      </c>
      <c r="AB68" s="9">
        <f t="shared" si="21"/>
        <v>7500</v>
      </c>
      <c r="AC68" s="9">
        <f t="shared" si="21"/>
        <v>7500</v>
      </c>
      <c r="AD68" s="9">
        <f t="shared" si="21"/>
        <v>7500</v>
      </c>
      <c r="AE68" s="9">
        <f t="shared" si="21"/>
        <v>7500</v>
      </c>
      <c r="AF68" s="9">
        <f t="shared" si="21"/>
        <v>7500</v>
      </c>
      <c r="AG68" s="9">
        <f t="shared" si="21"/>
        <v>7500</v>
      </c>
      <c r="AH68" s="9">
        <f t="shared" si="21"/>
        <v>7500</v>
      </c>
      <c r="AI68" s="9">
        <f t="shared" si="21"/>
        <v>7500</v>
      </c>
      <c r="AJ68" s="9">
        <f t="shared" si="21"/>
        <v>7500</v>
      </c>
      <c r="AK68" s="9">
        <f t="shared" si="21"/>
        <v>7500</v>
      </c>
      <c r="AL68" s="8">
        <f t="shared" si="2"/>
        <v>180000</v>
      </c>
      <c r="AM68" s="8"/>
    </row>
    <row r="69" spans="1:40" x14ac:dyDescent="0.3">
      <c r="A69" s="1" t="s">
        <v>101</v>
      </c>
      <c r="B69" s="9"/>
      <c r="C69" s="9"/>
      <c r="D69" s="9"/>
      <c r="E69" s="9"/>
      <c r="F69" s="9"/>
      <c r="G69" s="9"/>
      <c r="H69" s="9"/>
      <c r="I69" s="9"/>
      <c r="J69" s="9"/>
      <c r="K69" s="9"/>
      <c r="L69" s="9"/>
      <c r="M69" s="9"/>
      <c r="N69" s="9">
        <f>0.5*$E$106</f>
        <v>6666.666666666667</v>
      </c>
      <c r="O69" s="9">
        <f t="shared" ref="O69:AK69" si="22">0.5*$E$106</f>
        <v>6666.666666666667</v>
      </c>
      <c r="P69" s="9">
        <f t="shared" si="22"/>
        <v>6666.666666666667</v>
      </c>
      <c r="Q69" s="9">
        <f t="shared" si="22"/>
        <v>6666.666666666667</v>
      </c>
      <c r="R69" s="9">
        <f t="shared" si="22"/>
        <v>6666.666666666667</v>
      </c>
      <c r="S69" s="9">
        <f t="shared" si="22"/>
        <v>6666.666666666667</v>
      </c>
      <c r="T69" s="9">
        <f t="shared" si="22"/>
        <v>6666.666666666667</v>
      </c>
      <c r="U69" s="9">
        <f t="shared" si="22"/>
        <v>6666.666666666667</v>
      </c>
      <c r="V69" s="9">
        <f t="shared" si="22"/>
        <v>6666.666666666667</v>
      </c>
      <c r="W69" s="9">
        <f t="shared" si="22"/>
        <v>6666.666666666667</v>
      </c>
      <c r="X69" s="9">
        <f t="shared" si="22"/>
        <v>6666.666666666667</v>
      </c>
      <c r="Y69" s="9">
        <f t="shared" si="22"/>
        <v>6666.666666666667</v>
      </c>
      <c r="Z69" s="9">
        <f t="shared" si="22"/>
        <v>6666.666666666667</v>
      </c>
      <c r="AA69" s="9">
        <f t="shared" si="22"/>
        <v>6666.666666666667</v>
      </c>
      <c r="AB69" s="9">
        <f t="shared" si="22"/>
        <v>6666.666666666667</v>
      </c>
      <c r="AC69" s="9">
        <f t="shared" si="22"/>
        <v>6666.666666666667</v>
      </c>
      <c r="AD69" s="9">
        <f t="shared" si="22"/>
        <v>6666.666666666667</v>
      </c>
      <c r="AE69" s="9">
        <f t="shared" si="22"/>
        <v>6666.666666666667</v>
      </c>
      <c r="AF69" s="9">
        <f t="shared" si="22"/>
        <v>6666.666666666667</v>
      </c>
      <c r="AG69" s="9">
        <f t="shared" si="22"/>
        <v>6666.666666666667</v>
      </c>
      <c r="AH69" s="9">
        <f t="shared" si="22"/>
        <v>6666.666666666667</v>
      </c>
      <c r="AI69" s="9">
        <f t="shared" si="22"/>
        <v>6666.666666666667</v>
      </c>
      <c r="AJ69" s="9">
        <f t="shared" si="22"/>
        <v>6666.666666666667</v>
      </c>
      <c r="AK69" s="9">
        <f t="shared" si="22"/>
        <v>6666.666666666667</v>
      </c>
      <c r="AL69" s="8">
        <f t="shared" si="2"/>
        <v>160000</v>
      </c>
      <c r="AM69" s="8"/>
    </row>
    <row r="70" spans="1:40" x14ac:dyDescent="0.3">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8"/>
      <c r="AM70" s="8"/>
    </row>
    <row r="71" spans="1:40" s="5" customFormat="1" x14ac:dyDescent="0.3">
      <c r="A71" s="2" t="s">
        <v>65</v>
      </c>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f>SUM(AL72:AL75)</f>
        <v>450000</v>
      </c>
      <c r="AN71" s="12">
        <f>AM71/$AL$77</f>
        <v>4.5038282540159139E-2</v>
      </c>
    </row>
    <row r="72" spans="1:40" x14ac:dyDescent="0.3">
      <c r="A72" s="1" t="s">
        <v>104</v>
      </c>
      <c r="B72" s="14"/>
      <c r="C72" s="7">
        <f>$B$72</f>
        <v>0</v>
      </c>
      <c r="D72" s="7">
        <f t="shared" ref="D72:AK72" si="23">$B$72</f>
        <v>0</v>
      </c>
      <c r="E72" s="7">
        <f t="shared" si="23"/>
        <v>0</v>
      </c>
      <c r="F72" s="7">
        <f t="shared" si="23"/>
        <v>0</v>
      </c>
      <c r="G72" s="7">
        <f t="shared" si="23"/>
        <v>0</v>
      </c>
      <c r="H72" s="7">
        <f t="shared" si="23"/>
        <v>0</v>
      </c>
      <c r="I72" s="7">
        <f t="shared" si="23"/>
        <v>0</v>
      </c>
      <c r="J72" s="7">
        <f t="shared" si="23"/>
        <v>0</v>
      </c>
      <c r="K72" s="7">
        <f t="shared" si="23"/>
        <v>0</v>
      </c>
      <c r="L72" s="7">
        <f t="shared" si="23"/>
        <v>0</v>
      </c>
      <c r="M72" s="7">
        <f t="shared" si="23"/>
        <v>0</v>
      </c>
      <c r="N72" s="7">
        <f t="shared" si="23"/>
        <v>0</v>
      </c>
      <c r="O72" s="7">
        <f t="shared" si="23"/>
        <v>0</v>
      </c>
      <c r="P72" s="7">
        <f t="shared" si="23"/>
        <v>0</v>
      </c>
      <c r="Q72" s="7">
        <f t="shared" si="23"/>
        <v>0</v>
      </c>
      <c r="R72" s="7">
        <f t="shared" si="23"/>
        <v>0</v>
      </c>
      <c r="S72" s="7">
        <f t="shared" si="23"/>
        <v>0</v>
      </c>
      <c r="T72" s="7">
        <f t="shared" si="23"/>
        <v>0</v>
      </c>
      <c r="U72" s="7">
        <f t="shared" si="23"/>
        <v>0</v>
      </c>
      <c r="V72" s="7">
        <f t="shared" si="23"/>
        <v>0</v>
      </c>
      <c r="W72" s="7">
        <f t="shared" si="23"/>
        <v>0</v>
      </c>
      <c r="X72" s="7">
        <f t="shared" si="23"/>
        <v>0</v>
      </c>
      <c r="Y72" s="7">
        <f t="shared" si="23"/>
        <v>0</v>
      </c>
      <c r="Z72" s="7">
        <f t="shared" si="23"/>
        <v>0</v>
      </c>
      <c r="AA72" s="7">
        <f t="shared" si="23"/>
        <v>0</v>
      </c>
      <c r="AB72" s="7">
        <f t="shared" si="23"/>
        <v>0</v>
      </c>
      <c r="AC72" s="7">
        <f t="shared" si="23"/>
        <v>0</v>
      </c>
      <c r="AD72" s="7">
        <f t="shared" si="23"/>
        <v>0</v>
      </c>
      <c r="AE72" s="7">
        <f t="shared" si="23"/>
        <v>0</v>
      </c>
      <c r="AF72" s="7">
        <f t="shared" si="23"/>
        <v>0</v>
      </c>
      <c r="AG72" s="7">
        <f t="shared" si="23"/>
        <v>0</v>
      </c>
      <c r="AH72" s="7">
        <f t="shared" si="23"/>
        <v>0</v>
      </c>
      <c r="AI72" s="7">
        <f t="shared" si="23"/>
        <v>0</v>
      </c>
      <c r="AJ72" s="7">
        <f t="shared" si="23"/>
        <v>0</v>
      </c>
      <c r="AK72" s="7">
        <f t="shared" si="23"/>
        <v>0</v>
      </c>
      <c r="AL72" s="8">
        <f t="shared" si="2"/>
        <v>0</v>
      </c>
      <c r="AM72" s="8"/>
    </row>
    <row r="73" spans="1:40" x14ac:dyDescent="0.3">
      <c r="A73" s="1" t="s">
        <v>106</v>
      </c>
      <c r="B73" s="14">
        <f>90000/12</f>
        <v>7500</v>
      </c>
      <c r="C73" s="7">
        <f>$B$73</f>
        <v>7500</v>
      </c>
      <c r="D73" s="7">
        <f t="shared" ref="D73:AK73" si="24">$B$73</f>
        <v>7500</v>
      </c>
      <c r="E73" s="7">
        <f t="shared" si="24"/>
        <v>7500</v>
      </c>
      <c r="F73" s="7">
        <f t="shared" si="24"/>
        <v>7500</v>
      </c>
      <c r="G73" s="7">
        <f t="shared" si="24"/>
        <v>7500</v>
      </c>
      <c r="H73" s="7">
        <f t="shared" si="24"/>
        <v>7500</v>
      </c>
      <c r="I73" s="7">
        <f t="shared" si="24"/>
        <v>7500</v>
      </c>
      <c r="J73" s="7">
        <f t="shared" si="24"/>
        <v>7500</v>
      </c>
      <c r="K73" s="7">
        <f t="shared" si="24"/>
        <v>7500</v>
      </c>
      <c r="L73" s="7">
        <f t="shared" si="24"/>
        <v>7500</v>
      </c>
      <c r="M73" s="7">
        <f t="shared" si="24"/>
        <v>7500</v>
      </c>
      <c r="N73" s="7">
        <f t="shared" si="24"/>
        <v>7500</v>
      </c>
      <c r="O73" s="7">
        <f t="shared" si="24"/>
        <v>7500</v>
      </c>
      <c r="P73" s="7">
        <f t="shared" si="24"/>
        <v>7500</v>
      </c>
      <c r="Q73" s="7">
        <f t="shared" si="24"/>
        <v>7500</v>
      </c>
      <c r="R73" s="7">
        <f t="shared" si="24"/>
        <v>7500</v>
      </c>
      <c r="S73" s="7">
        <f t="shared" si="24"/>
        <v>7500</v>
      </c>
      <c r="T73" s="7">
        <f t="shared" si="24"/>
        <v>7500</v>
      </c>
      <c r="U73" s="7">
        <f t="shared" si="24"/>
        <v>7500</v>
      </c>
      <c r="V73" s="7">
        <f t="shared" si="24"/>
        <v>7500</v>
      </c>
      <c r="W73" s="7">
        <f t="shared" si="24"/>
        <v>7500</v>
      </c>
      <c r="X73" s="7">
        <f t="shared" si="24"/>
        <v>7500</v>
      </c>
      <c r="Y73" s="7">
        <f t="shared" si="24"/>
        <v>7500</v>
      </c>
      <c r="Z73" s="7">
        <f t="shared" si="24"/>
        <v>7500</v>
      </c>
      <c r="AA73" s="7">
        <f t="shared" si="24"/>
        <v>7500</v>
      </c>
      <c r="AB73" s="7">
        <f t="shared" si="24"/>
        <v>7500</v>
      </c>
      <c r="AC73" s="7">
        <f t="shared" si="24"/>
        <v>7500</v>
      </c>
      <c r="AD73" s="7">
        <f t="shared" si="24"/>
        <v>7500</v>
      </c>
      <c r="AE73" s="7">
        <f t="shared" si="24"/>
        <v>7500</v>
      </c>
      <c r="AF73" s="7">
        <f t="shared" si="24"/>
        <v>7500</v>
      </c>
      <c r="AG73" s="7">
        <f t="shared" si="24"/>
        <v>7500</v>
      </c>
      <c r="AH73" s="7">
        <f t="shared" si="24"/>
        <v>7500</v>
      </c>
      <c r="AI73" s="7">
        <f t="shared" si="24"/>
        <v>7500</v>
      </c>
      <c r="AJ73" s="7">
        <f t="shared" si="24"/>
        <v>7500</v>
      </c>
      <c r="AK73" s="7">
        <f t="shared" si="24"/>
        <v>7500</v>
      </c>
      <c r="AL73" s="8">
        <f t="shared" si="2"/>
        <v>270000</v>
      </c>
      <c r="AM73" s="8"/>
    </row>
    <row r="74" spans="1:40" x14ac:dyDescent="0.3">
      <c r="A74" s="1" t="s">
        <v>68</v>
      </c>
      <c r="B74" s="14"/>
      <c r="C74" s="7">
        <f>$B$74</f>
        <v>0</v>
      </c>
      <c r="D74" s="7">
        <f t="shared" ref="D74:AK74" si="25">$B$74</f>
        <v>0</v>
      </c>
      <c r="E74" s="7">
        <f t="shared" si="25"/>
        <v>0</v>
      </c>
      <c r="F74" s="7">
        <f t="shared" si="25"/>
        <v>0</v>
      </c>
      <c r="G74" s="7">
        <f t="shared" si="25"/>
        <v>0</v>
      </c>
      <c r="H74" s="7">
        <f t="shared" si="25"/>
        <v>0</v>
      </c>
      <c r="I74" s="7">
        <f t="shared" si="25"/>
        <v>0</v>
      </c>
      <c r="J74" s="7">
        <f t="shared" si="25"/>
        <v>0</v>
      </c>
      <c r="K74" s="7">
        <f t="shared" si="25"/>
        <v>0</v>
      </c>
      <c r="L74" s="7">
        <f t="shared" si="25"/>
        <v>0</v>
      </c>
      <c r="M74" s="7">
        <f t="shared" si="25"/>
        <v>0</v>
      </c>
      <c r="N74" s="7">
        <f t="shared" si="25"/>
        <v>0</v>
      </c>
      <c r="O74" s="7">
        <f t="shared" si="25"/>
        <v>0</v>
      </c>
      <c r="P74" s="7">
        <f t="shared" si="25"/>
        <v>0</v>
      </c>
      <c r="Q74" s="7">
        <f t="shared" si="25"/>
        <v>0</v>
      </c>
      <c r="R74" s="7">
        <f t="shared" si="25"/>
        <v>0</v>
      </c>
      <c r="S74" s="7">
        <f t="shared" si="25"/>
        <v>0</v>
      </c>
      <c r="T74" s="7">
        <f t="shared" si="25"/>
        <v>0</v>
      </c>
      <c r="U74" s="7">
        <f t="shared" si="25"/>
        <v>0</v>
      </c>
      <c r="V74" s="7">
        <f t="shared" si="25"/>
        <v>0</v>
      </c>
      <c r="W74" s="7">
        <f t="shared" si="25"/>
        <v>0</v>
      </c>
      <c r="X74" s="7">
        <f t="shared" si="25"/>
        <v>0</v>
      </c>
      <c r="Y74" s="7">
        <f t="shared" si="25"/>
        <v>0</v>
      </c>
      <c r="Z74" s="7">
        <f t="shared" si="25"/>
        <v>0</v>
      </c>
      <c r="AA74" s="7">
        <f t="shared" si="25"/>
        <v>0</v>
      </c>
      <c r="AB74" s="7">
        <f t="shared" si="25"/>
        <v>0</v>
      </c>
      <c r="AC74" s="7">
        <f t="shared" si="25"/>
        <v>0</v>
      </c>
      <c r="AD74" s="7">
        <f t="shared" si="25"/>
        <v>0</v>
      </c>
      <c r="AE74" s="7">
        <f t="shared" si="25"/>
        <v>0</v>
      </c>
      <c r="AF74" s="7">
        <f t="shared" si="25"/>
        <v>0</v>
      </c>
      <c r="AG74" s="7">
        <f t="shared" si="25"/>
        <v>0</v>
      </c>
      <c r="AH74" s="7">
        <f t="shared" si="25"/>
        <v>0</v>
      </c>
      <c r="AI74" s="7">
        <f t="shared" si="25"/>
        <v>0</v>
      </c>
      <c r="AJ74" s="7">
        <f t="shared" si="25"/>
        <v>0</v>
      </c>
      <c r="AK74" s="7">
        <f t="shared" si="25"/>
        <v>0</v>
      </c>
      <c r="AL74" s="8">
        <f t="shared" si="2"/>
        <v>0</v>
      </c>
      <c r="AM74" s="8"/>
    </row>
    <row r="75" spans="1:40" x14ac:dyDescent="0.3">
      <c r="A75" s="1" t="s">
        <v>105</v>
      </c>
      <c r="B75" s="14">
        <f>60000/12</f>
        <v>5000</v>
      </c>
      <c r="C75" s="7">
        <f>$B$75</f>
        <v>5000</v>
      </c>
      <c r="D75" s="7">
        <f t="shared" ref="D75:AK75" si="26">$B$75</f>
        <v>5000</v>
      </c>
      <c r="E75" s="7">
        <f t="shared" si="26"/>
        <v>5000</v>
      </c>
      <c r="F75" s="7">
        <f t="shared" si="26"/>
        <v>5000</v>
      </c>
      <c r="G75" s="7">
        <f t="shared" si="26"/>
        <v>5000</v>
      </c>
      <c r="H75" s="7">
        <f t="shared" si="26"/>
        <v>5000</v>
      </c>
      <c r="I75" s="7">
        <f t="shared" si="26"/>
        <v>5000</v>
      </c>
      <c r="J75" s="7">
        <f t="shared" si="26"/>
        <v>5000</v>
      </c>
      <c r="K75" s="7">
        <f t="shared" si="26"/>
        <v>5000</v>
      </c>
      <c r="L75" s="7">
        <f t="shared" si="26"/>
        <v>5000</v>
      </c>
      <c r="M75" s="7">
        <f t="shared" si="26"/>
        <v>5000</v>
      </c>
      <c r="N75" s="7">
        <f t="shared" si="26"/>
        <v>5000</v>
      </c>
      <c r="O75" s="7">
        <f t="shared" si="26"/>
        <v>5000</v>
      </c>
      <c r="P75" s="7">
        <f t="shared" si="26"/>
        <v>5000</v>
      </c>
      <c r="Q75" s="7">
        <f t="shared" si="26"/>
        <v>5000</v>
      </c>
      <c r="R75" s="7">
        <f t="shared" si="26"/>
        <v>5000</v>
      </c>
      <c r="S75" s="7">
        <f t="shared" si="26"/>
        <v>5000</v>
      </c>
      <c r="T75" s="7">
        <f t="shared" si="26"/>
        <v>5000</v>
      </c>
      <c r="U75" s="7">
        <f t="shared" si="26"/>
        <v>5000</v>
      </c>
      <c r="V75" s="7">
        <f t="shared" si="26"/>
        <v>5000</v>
      </c>
      <c r="W75" s="7">
        <f t="shared" si="26"/>
        <v>5000</v>
      </c>
      <c r="X75" s="7">
        <f t="shared" si="26"/>
        <v>5000</v>
      </c>
      <c r="Y75" s="7">
        <f t="shared" si="26"/>
        <v>5000</v>
      </c>
      <c r="Z75" s="7">
        <f t="shared" si="26"/>
        <v>5000</v>
      </c>
      <c r="AA75" s="7">
        <f t="shared" si="26"/>
        <v>5000</v>
      </c>
      <c r="AB75" s="7">
        <f t="shared" si="26"/>
        <v>5000</v>
      </c>
      <c r="AC75" s="7">
        <f t="shared" si="26"/>
        <v>5000</v>
      </c>
      <c r="AD75" s="7">
        <f t="shared" si="26"/>
        <v>5000</v>
      </c>
      <c r="AE75" s="7">
        <f t="shared" si="26"/>
        <v>5000</v>
      </c>
      <c r="AF75" s="7">
        <f t="shared" si="26"/>
        <v>5000</v>
      </c>
      <c r="AG75" s="7">
        <f t="shared" si="26"/>
        <v>5000</v>
      </c>
      <c r="AH75" s="7">
        <f t="shared" si="26"/>
        <v>5000</v>
      </c>
      <c r="AI75" s="7">
        <f t="shared" si="26"/>
        <v>5000</v>
      </c>
      <c r="AJ75" s="7">
        <f t="shared" si="26"/>
        <v>5000</v>
      </c>
      <c r="AK75" s="7">
        <f t="shared" si="26"/>
        <v>5000</v>
      </c>
      <c r="AL75" s="8">
        <f t="shared" si="2"/>
        <v>180000</v>
      </c>
      <c r="AM75" s="8"/>
    </row>
    <row r="76" spans="1:40" x14ac:dyDescent="0.3">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8"/>
      <c r="AM76" s="8"/>
    </row>
    <row r="77" spans="1:40" s="59" customFormat="1" ht="15.5" x14ac:dyDescent="0.35">
      <c r="A77" s="55" t="s">
        <v>5</v>
      </c>
      <c r="B77" s="56">
        <f>SUM(B27:B76)</f>
        <v>555875</v>
      </c>
      <c r="C77" s="56">
        <f t="shared" ref="C77:AK77" si="27">SUM(C27:C76)</f>
        <v>255875</v>
      </c>
      <c r="D77" s="56">
        <f t="shared" si="27"/>
        <v>255875</v>
      </c>
      <c r="E77" s="56">
        <f t="shared" si="27"/>
        <v>255875</v>
      </c>
      <c r="F77" s="56">
        <f t="shared" si="27"/>
        <v>255875</v>
      </c>
      <c r="G77" s="56">
        <f t="shared" si="27"/>
        <v>255875</v>
      </c>
      <c r="H77" s="56">
        <f t="shared" si="27"/>
        <v>255875</v>
      </c>
      <c r="I77" s="56">
        <f t="shared" si="27"/>
        <v>255875</v>
      </c>
      <c r="J77" s="56">
        <f t="shared" si="27"/>
        <v>255875</v>
      </c>
      <c r="K77" s="56">
        <f t="shared" si="27"/>
        <v>255875</v>
      </c>
      <c r="L77" s="56">
        <f t="shared" si="27"/>
        <v>255875</v>
      </c>
      <c r="M77" s="56">
        <f t="shared" si="27"/>
        <v>255875</v>
      </c>
      <c r="N77" s="56">
        <f t="shared" si="27"/>
        <v>275875</v>
      </c>
      <c r="O77" s="56">
        <f t="shared" si="27"/>
        <v>275875</v>
      </c>
      <c r="P77" s="56">
        <f t="shared" si="27"/>
        <v>275875</v>
      </c>
      <c r="Q77" s="56">
        <f t="shared" si="27"/>
        <v>275875</v>
      </c>
      <c r="R77" s="56">
        <f t="shared" si="27"/>
        <v>275875</v>
      </c>
      <c r="S77" s="56">
        <f t="shared" si="27"/>
        <v>275875</v>
      </c>
      <c r="T77" s="56">
        <f t="shared" si="27"/>
        <v>275875</v>
      </c>
      <c r="U77" s="56">
        <f t="shared" si="27"/>
        <v>275875</v>
      </c>
      <c r="V77" s="56">
        <f t="shared" si="27"/>
        <v>275875</v>
      </c>
      <c r="W77" s="56">
        <f t="shared" si="27"/>
        <v>275875</v>
      </c>
      <c r="X77" s="56">
        <f t="shared" si="27"/>
        <v>275875</v>
      </c>
      <c r="Y77" s="56">
        <f t="shared" si="27"/>
        <v>275875</v>
      </c>
      <c r="Z77" s="56">
        <f t="shared" si="27"/>
        <v>275875</v>
      </c>
      <c r="AA77" s="56">
        <f t="shared" si="27"/>
        <v>275875</v>
      </c>
      <c r="AB77" s="56">
        <f t="shared" si="27"/>
        <v>275875</v>
      </c>
      <c r="AC77" s="56">
        <f t="shared" si="27"/>
        <v>275875</v>
      </c>
      <c r="AD77" s="56">
        <f t="shared" si="27"/>
        <v>275875</v>
      </c>
      <c r="AE77" s="56">
        <f t="shared" si="27"/>
        <v>275875</v>
      </c>
      <c r="AF77" s="56">
        <f t="shared" si="27"/>
        <v>275875</v>
      </c>
      <c r="AG77" s="56">
        <f t="shared" si="27"/>
        <v>275875</v>
      </c>
      <c r="AH77" s="56">
        <f t="shared" si="27"/>
        <v>275875</v>
      </c>
      <c r="AI77" s="56">
        <f t="shared" si="27"/>
        <v>275875</v>
      </c>
      <c r="AJ77" s="56">
        <f t="shared" si="27"/>
        <v>275875</v>
      </c>
      <c r="AK77" s="56">
        <f t="shared" si="27"/>
        <v>275875</v>
      </c>
      <c r="AL77" s="57">
        <f>SUM(B77:AK77)</f>
        <v>9991500</v>
      </c>
      <c r="AM77" s="57">
        <f>SUM(AM28:AM76)</f>
        <v>9691499.9999999981</v>
      </c>
      <c r="AN77" s="58">
        <f>AL77-AM77</f>
        <v>300000.00000000186</v>
      </c>
    </row>
    <row r="78" spans="1:40" x14ac:dyDescent="0.3">
      <c r="B78" s="9"/>
      <c r="C78" s="9"/>
      <c r="D78" s="9"/>
      <c r="E78" s="9"/>
      <c r="F78" s="9"/>
      <c r="G78" s="9"/>
      <c r="H78" s="9"/>
      <c r="I78" s="9"/>
      <c r="J78" s="9"/>
      <c r="K78" s="9"/>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8"/>
      <c r="AM78" s="8"/>
    </row>
    <row r="79" spans="1:40" s="63" customFormat="1" ht="16" thickBot="1" x14ac:dyDescent="0.4">
      <c r="A79" s="60" t="s">
        <v>10</v>
      </c>
      <c r="B79" s="61">
        <f t="shared" ref="B79:AK79" si="28">B23-B77</f>
        <v>-555875</v>
      </c>
      <c r="C79" s="61">
        <f t="shared" si="28"/>
        <v>-255875</v>
      </c>
      <c r="D79" s="61">
        <f t="shared" si="28"/>
        <v>-105875</v>
      </c>
      <c r="E79" s="61">
        <f t="shared" si="28"/>
        <v>-105875</v>
      </c>
      <c r="F79" s="61">
        <f t="shared" si="28"/>
        <v>-105875</v>
      </c>
      <c r="G79" s="61">
        <f t="shared" si="28"/>
        <v>-105875</v>
      </c>
      <c r="H79" s="61">
        <f t="shared" si="28"/>
        <v>154125</v>
      </c>
      <c r="I79" s="61">
        <f t="shared" si="28"/>
        <v>154125</v>
      </c>
      <c r="J79" s="61">
        <f t="shared" si="28"/>
        <v>214125</v>
      </c>
      <c r="K79" s="61">
        <f t="shared" si="28"/>
        <v>214125</v>
      </c>
      <c r="L79" s="61">
        <f t="shared" si="28"/>
        <v>214125</v>
      </c>
      <c r="M79" s="61">
        <f t="shared" si="28"/>
        <v>414125</v>
      </c>
      <c r="N79" s="61">
        <f t="shared" si="28"/>
        <v>394125</v>
      </c>
      <c r="O79" s="61">
        <f t="shared" si="28"/>
        <v>434125</v>
      </c>
      <c r="P79" s="61">
        <f t="shared" si="28"/>
        <v>434125</v>
      </c>
      <c r="Q79" s="61">
        <f t="shared" si="28"/>
        <v>434125</v>
      </c>
      <c r="R79" s="61">
        <f t="shared" si="28"/>
        <v>434125</v>
      </c>
      <c r="S79" s="61">
        <f t="shared" si="28"/>
        <v>494125</v>
      </c>
      <c r="T79" s="61">
        <f t="shared" si="28"/>
        <v>494125</v>
      </c>
      <c r="U79" s="61">
        <f t="shared" si="28"/>
        <v>494125</v>
      </c>
      <c r="V79" s="61">
        <f t="shared" si="28"/>
        <v>494125</v>
      </c>
      <c r="W79" s="61">
        <f t="shared" si="28"/>
        <v>494125</v>
      </c>
      <c r="X79" s="61">
        <f t="shared" si="28"/>
        <v>494125</v>
      </c>
      <c r="Y79" s="61">
        <f t="shared" si="28"/>
        <v>534125</v>
      </c>
      <c r="Z79" s="61">
        <f t="shared" si="28"/>
        <v>534125</v>
      </c>
      <c r="AA79" s="61">
        <f t="shared" si="28"/>
        <v>534125</v>
      </c>
      <c r="AB79" s="61">
        <f t="shared" si="28"/>
        <v>534125</v>
      </c>
      <c r="AC79" s="61">
        <f t="shared" si="28"/>
        <v>534125</v>
      </c>
      <c r="AD79" s="61">
        <f t="shared" si="28"/>
        <v>534125</v>
      </c>
      <c r="AE79" s="61">
        <f t="shared" si="28"/>
        <v>534125</v>
      </c>
      <c r="AF79" s="61">
        <f t="shared" si="28"/>
        <v>534125</v>
      </c>
      <c r="AG79" s="61">
        <f t="shared" si="28"/>
        <v>534125</v>
      </c>
      <c r="AH79" s="61">
        <f t="shared" si="28"/>
        <v>534125</v>
      </c>
      <c r="AI79" s="61">
        <f t="shared" si="28"/>
        <v>534125</v>
      </c>
      <c r="AJ79" s="61">
        <f t="shared" si="28"/>
        <v>534125</v>
      </c>
      <c r="AK79" s="61">
        <f t="shared" si="28"/>
        <v>534125</v>
      </c>
      <c r="AL79" s="62">
        <f>SUM(B79:AK79)</f>
        <v>12168500</v>
      </c>
      <c r="AM79" s="62"/>
    </row>
    <row r="80" spans="1:40" ht="14.5" thickTop="1" x14ac:dyDescent="0.3">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8"/>
      <c r="AM80" s="8"/>
    </row>
    <row r="81" spans="1:39" x14ac:dyDescent="0.3">
      <c r="A81" s="4" t="s">
        <v>116</v>
      </c>
      <c r="B81" s="9">
        <f>B79</f>
        <v>-555875</v>
      </c>
      <c r="C81" s="9">
        <f t="shared" ref="C81:AK81" si="29">B81+C79</f>
        <v>-811750</v>
      </c>
      <c r="D81" s="9">
        <f t="shared" si="29"/>
        <v>-917625</v>
      </c>
      <c r="E81" s="9">
        <f t="shared" si="29"/>
        <v>-1023500</v>
      </c>
      <c r="F81" s="9">
        <f t="shared" si="29"/>
        <v>-1129375</v>
      </c>
      <c r="G81" s="9">
        <f t="shared" si="29"/>
        <v>-1235250</v>
      </c>
      <c r="H81" s="9">
        <f t="shared" si="29"/>
        <v>-1081125</v>
      </c>
      <c r="I81" s="9">
        <f t="shared" si="29"/>
        <v>-927000</v>
      </c>
      <c r="J81" s="9">
        <f t="shared" si="29"/>
        <v>-712875</v>
      </c>
      <c r="K81" s="9">
        <f t="shared" si="29"/>
        <v>-498750</v>
      </c>
      <c r="L81" s="9">
        <f t="shared" si="29"/>
        <v>-284625</v>
      </c>
      <c r="M81" s="9">
        <f t="shared" si="29"/>
        <v>129500</v>
      </c>
      <c r="N81" s="9">
        <f t="shared" si="29"/>
        <v>523625</v>
      </c>
      <c r="O81" s="9">
        <f t="shared" si="29"/>
        <v>957750</v>
      </c>
      <c r="P81" s="9">
        <f t="shared" si="29"/>
        <v>1391875</v>
      </c>
      <c r="Q81" s="9">
        <f t="shared" si="29"/>
        <v>1826000</v>
      </c>
      <c r="R81" s="9">
        <f t="shared" si="29"/>
        <v>2260125</v>
      </c>
      <c r="S81" s="9">
        <f t="shared" si="29"/>
        <v>2754250</v>
      </c>
      <c r="T81" s="9">
        <f t="shared" si="29"/>
        <v>3248375</v>
      </c>
      <c r="U81" s="9">
        <f t="shared" si="29"/>
        <v>3742500</v>
      </c>
      <c r="V81" s="9">
        <f t="shared" si="29"/>
        <v>4236625</v>
      </c>
      <c r="W81" s="9">
        <f t="shared" si="29"/>
        <v>4730750</v>
      </c>
      <c r="X81" s="9">
        <f t="shared" si="29"/>
        <v>5224875</v>
      </c>
      <c r="Y81" s="9">
        <f t="shared" si="29"/>
        <v>5759000</v>
      </c>
      <c r="Z81" s="9">
        <f t="shared" si="29"/>
        <v>6293125</v>
      </c>
      <c r="AA81" s="9">
        <f t="shared" si="29"/>
        <v>6827250</v>
      </c>
      <c r="AB81" s="9">
        <f t="shared" si="29"/>
        <v>7361375</v>
      </c>
      <c r="AC81" s="9">
        <f t="shared" si="29"/>
        <v>7895500</v>
      </c>
      <c r="AD81" s="9">
        <f t="shared" si="29"/>
        <v>8429625</v>
      </c>
      <c r="AE81" s="9">
        <f t="shared" si="29"/>
        <v>8963750</v>
      </c>
      <c r="AF81" s="9">
        <f t="shared" si="29"/>
        <v>9497875</v>
      </c>
      <c r="AG81" s="9">
        <f t="shared" si="29"/>
        <v>10032000</v>
      </c>
      <c r="AH81" s="9">
        <f t="shared" si="29"/>
        <v>10566125</v>
      </c>
      <c r="AI81" s="9">
        <f t="shared" si="29"/>
        <v>11100250</v>
      </c>
      <c r="AJ81" s="9">
        <f t="shared" si="29"/>
        <v>11634375</v>
      </c>
      <c r="AK81" s="9">
        <f t="shared" si="29"/>
        <v>12168500</v>
      </c>
      <c r="AL81" s="8"/>
      <c r="AM81" s="8"/>
    </row>
    <row r="82" spans="1:39" x14ac:dyDescent="0.3">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8"/>
      <c r="AM82" s="8"/>
    </row>
    <row r="85" spans="1:39" x14ac:dyDescent="0.3">
      <c r="A85" s="5" t="s">
        <v>120</v>
      </c>
      <c r="C85" s="5" t="s">
        <v>112</v>
      </c>
      <c r="D85" s="5" t="s">
        <v>113</v>
      </c>
      <c r="E85" s="5" t="s">
        <v>119</v>
      </c>
      <c r="AL85" s="17"/>
    </row>
    <row r="86" spans="1:39" x14ac:dyDescent="0.3">
      <c r="A86" s="65" t="s">
        <v>121</v>
      </c>
      <c r="G86" s="19"/>
      <c r="H86" s="19"/>
      <c r="I86" s="20" t="s">
        <v>9</v>
      </c>
      <c r="J86" s="20" t="s">
        <v>8</v>
      </c>
      <c r="K86" s="20" t="s">
        <v>7</v>
      </c>
      <c r="L86" s="20" t="s">
        <v>6</v>
      </c>
    </row>
    <row r="87" spans="1:39" x14ac:dyDescent="0.3">
      <c r="A87" s="4" t="s">
        <v>123</v>
      </c>
      <c r="C87" s="18">
        <v>3</v>
      </c>
      <c r="D87" s="21">
        <v>150000</v>
      </c>
      <c r="E87" s="64">
        <v>0</v>
      </c>
      <c r="G87" s="19" t="s">
        <v>58</v>
      </c>
      <c r="H87" s="22"/>
      <c r="I87" s="23">
        <f>SUM(B23:M23)</f>
        <v>3500000</v>
      </c>
      <c r="J87" s="23">
        <f>SUM(N23:Y23)</f>
        <v>8940000</v>
      </c>
      <c r="K87" s="23">
        <f>SUM(Z23:AK23)</f>
        <v>9720000</v>
      </c>
      <c r="L87" s="24">
        <f>SUM(I87:K87)</f>
        <v>22160000</v>
      </c>
    </row>
    <row r="88" spans="1:39" x14ac:dyDescent="0.3">
      <c r="A88" s="4" t="s">
        <v>124</v>
      </c>
      <c r="C88" s="18">
        <v>12</v>
      </c>
      <c r="D88" s="21">
        <v>200000</v>
      </c>
      <c r="E88" s="64">
        <v>0</v>
      </c>
      <c r="G88" s="19" t="s">
        <v>5</v>
      </c>
      <c r="H88" s="22"/>
      <c r="I88" s="23">
        <f>SUM(B77:M77)</f>
        <v>3370500</v>
      </c>
      <c r="J88" s="23">
        <f>SUM(N77:Y77)</f>
        <v>3310500</v>
      </c>
      <c r="K88" s="23">
        <f>SUM(Z77:AK77)</f>
        <v>3310500</v>
      </c>
      <c r="L88" s="24">
        <f>SUM(I88:K88)</f>
        <v>9991500</v>
      </c>
    </row>
    <row r="89" spans="1:39" ht="14.5" thickBot="1" x14ac:dyDescent="0.35">
      <c r="A89" s="65" t="s">
        <v>122</v>
      </c>
      <c r="C89" s="66"/>
      <c r="D89" s="67"/>
      <c r="E89" s="68"/>
      <c r="G89" s="25" t="s">
        <v>4</v>
      </c>
      <c r="H89" s="26"/>
      <c r="I89" s="27">
        <f>I87-I88</f>
        <v>129500</v>
      </c>
      <c r="J89" s="27">
        <f>J87-J88</f>
        <v>5629500</v>
      </c>
      <c r="K89" s="27">
        <f>K87-K88</f>
        <v>6409500</v>
      </c>
      <c r="L89" s="28">
        <f>SUM(I89:K89)</f>
        <v>12168500</v>
      </c>
      <c r="M89" s="29"/>
    </row>
    <row r="90" spans="1:39" ht="14.5" thickTop="1" x14ac:dyDescent="0.3">
      <c r="A90" s="4" t="s">
        <v>125</v>
      </c>
      <c r="C90" s="18">
        <v>7</v>
      </c>
      <c r="D90" s="21">
        <v>60000</v>
      </c>
      <c r="E90" s="64">
        <v>0</v>
      </c>
    </row>
    <row r="91" spans="1:39" x14ac:dyDescent="0.3">
      <c r="A91" s="4" t="s">
        <v>128</v>
      </c>
      <c r="C91" s="18">
        <v>18</v>
      </c>
      <c r="D91" s="21">
        <v>60000</v>
      </c>
      <c r="E91" s="64">
        <v>0</v>
      </c>
    </row>
    <row r="92" spans="1:39" x14ac:dyDescent="0.3">
      <c r="A92" s="65" t="s">
        <v>126</v>
      </c>
      <c r="C92" s="66"/>
      <c r="D92" s="67"/>
      <c r="E92" s="68"/>
    </row>
    <row r="93" spans="1:39" x14ac:dyDescent="0.3">
      <c r="A93" s="4" t="s">
        <v>129</v>
      </c>
      <c r="C93" s="18">
        <v>7</v>
      </c>
      <c r="D93" s="14">
        <v>200000</v>
      </c>
      <c r="E93" s="64">
        <v>0</v>
      </c>
    </row>
    <row r="94" spans="1:39" x14ac:dyDescent="0.3">
      <c r="A94" s="4" t="s">
        <v>130</v>
      </c>
      <c r="C94" s="18">
        <v>14</v>
      </c>
      <c r="D94" s="21">
        <v>40000</v>
      </c>
      <c r="E94" s="64">
        <v>0</v>
      </c>
    </row>
    <row r="95" spans="1:39" x14ac:dyDescent="0.3">
      <c r="A95" s="5" t="s">
        <v>127</v>
      </c>
    </row>
    <row r="96" spans="1:39" x14ac:dyDescent="0.3">
      <c r="A96" s="4" t="s">
        <v>131</v>
      </c>
      <c r="C96" s="18">
        <v>9</v>
      </c>
      <c r="D96" s="21">
        <v>60000</v>
      </c>
      <c r="E96" s="64">
        <v>0</v>
      </c>
    </row>
    <row r="97" spans="1:16" x14ac:dyDescent="0.3">
      <c r="A97" s="4" t="s">
        <v>132</v>
      </c>
      <c r="C97" s="18">
        <v>24</v>
      </c>
      <c r="D97" s="21">
        <v>40000</v>
      </c>
      <c r="E97" s="64">
        <v>0</v>
      </c>
      <c r="I97" s="36" t="s">
        <v>114</v>
      </c>
      <c r="J97" s="37"/>
      <c r="K97" s="37"/>
      <c r="L97" s="37"/>
      <c r="M97" s="37"/>
      <c r="N97" s="37"/>
      <c r="O97" s="37"/>
      <c r="P97" s="38"/>
    </row>
    <row r="98" spans="1:16" x14ac:dyDescent="0.3">
      <c r="D98" s="30"/>
      <c r="I98" s="39" t="s">
        <v>51</v>
      </c>
      <c r="J98" s="40"/>
      <c r="K98" s="40"/>
      <c r="L98" s="40"/>
      <c r="M98" s="40"/>
      <c r="N98" s="40"/>
      <c r="O98" s="40"/>
      <c r="P98" s="41"/>
    </row>
    <row r="99" spans="1:16" x14ac:dyDescent="0.3">
      <c r="A99" s="5" t="s">
        <v>133</v>
      </c>
      <c r="C99" s="31" t="s">
        <v>73</v>
      </c>
      <c r="D99" s="32" t="s">
        <v>3</v>
      </c>
      <c r="E99" s="33" t="s">
        <v>2</v>
      </c>
      <c r="F99" s="34" t="s">
        <v>52</v>
      </c>
    </row>
    <row r="100" spans="1:16" x14ac:dyDescent="0.3">
      <c r="A100" s="4" t="s">
        <v>53</v>
      </c>
      <c r="D100" s="35">
        <v>230</v>
      </c>
      <c r="E100" s="6"/>
      <c r="F100" s="5"/>
    </row>
    <row r="101" spans="1:16" x14ac:dyDescent="0.3">
      <c r="A101" s="4" t="s">
        <v>1</v>
      </c>
      <c r="C101" s="18">
        <v>1</v>
      </c>
      <c r="D101" s="21">
        <v>180000</v>
      </c>
      <c r="E101" s="9">
        <f>C101*D101/12</f>
        <v>15000</v>
      </c>
      <c r="F101" s="9">
        <f>D101/$D$100/8</f>
        <v>97.826086956521735</v>
      </c>
    </row>
    <row r="102" spans="1:16" x14ac:dyDescent="0.3">
      <c r="A102" s="4" t="s">
        <v>66</v>
      </c>
      <c r="C102" s="18">
        <v>4</v>
      </c>
      <c r="D102" s="21">
        <v>180000</v>
      </c>
      <c r="E102" s="9">
        <f t="shared" ref="E102:E107" si="30">D102/12</f>
        <v>15000</v>
      </c>
      <c r="F102" s="9">
        <f t="shared" ref="F102:F111" si="31">D102/$D$100/8</f>
        <v>97.826086956521735</v>
      </c>
    </row>
    <row r="103" spans="1:16" x14ac:dyDescent="0.3">
      <c r="A103" s="4" t="s">
        <v>67</v>
      </c>
      <c r="C103" s="18">
        <v>1</v>
      </c>
      <c r="D103" s="21">
        <v>110000</v>
      </c>
      <c r="E103" s="9">
        <f t="shared" si="30"/>
        <v>9166.6666666666661</v>
      </c>
      <c r="F103" s="9">
        <f t="shared" si="31"/>
        <v>59.782608695652172</v>
      </c>
    </row>
    <row r="104" spans="1:16" x14ac:dyDescent="0.3">
      <c r="A104" s="4" t="s">
        <v>102</v>
      </c>
      <c r="C104" s="18">
        <v>1</v>
      </c>
      <c r="D104" s="21">
        <v>140000</v>
      </c>
      <c r="E104" s="9">
        <f t="shared" si="30"/>
        <v>11666.666666666666</v>
      </c>
      <c r="F104" s="9">
        <f t="shared" ref="F104" si="32">D104/$D$100/8</f>
        <v>76.086956521739125</v>
      </c>
    </row>
    <row r="105" spans="1:16" x14ac:dyDescent="0.3">
      <c r="A105" s="4" t="s">
        <v>0</v>
      </c>
      <c r="C105" s="18">
        <v>2</v>
      </c>
      <c r="D105" s="21">
        <v>160000</v>
      </c>
      <c r="E105" s="9">
        <f t="shared" si="30"/>
        <v>13333.333333333334</v>
      </c>
      <c r="F105" s="9">
        <f t="shared" si="31"/>
        <v>86.956521739130437</v>
      </c>
    </row>
    <row r="106" spans="1:16" x14ac:dyDescent="0.3">
      <c r="A106" s="4" t="s">
        <v>71</v>
      </c>
      <c r="C106" s="18">
        <v>2</v>
      </c>
      <c r="D106" s="21">
        <v>160000</v>
      </c>
      <c r="E106" s="9">
        <f t="shared" si="30"/>
        <v>13333.333333333334</v>
      </c>
      <c r="F106" s="9">
        <f t="shared" si="31"/>
        <v>86.956521739130437</v>
      </c>
    </row>
    <row r="107" spans="1:16" x14ac:dyDescent="0.3">
      <c r="A107" s="4" t="s">
        <v>83</v>
      </c>
      <c r="C107" s="18">
        <v>0.5</v>
      </c>
      <c r="D107" s="21">
        <v>130000</v>
      </c>
      <c r="E107" s="9">
        <f t="shared" si="30"/>
        <v>10833.333333333334</v>
      </c>
      <c r="F107" s="9">
        <f t="shared" si="31"/>
        <v>70.652173913043484</v>
      </c>
    </row>
    <row r="108" spans="1:16" x14ac:dyDescent="0.3">
      <c r="D108" s="67"/>
      <c r="E108" s="9"/>
      <c r="F108" s="9"/>
    </row>
    <row r="109" spans="1:16" x14ac:dyDescent="0.3">
      <c r="A109" s="4" t="s">
        <v>54</v>
      </c>
      <c r="D109" s="21">
        <v>120000</v>
      </c>
      <c r="E109" s="9">
        <f>D109/12</f>
        <v>10000</v>
      </c>
      <c r="F109" s="9">
        <f t="shared" si="31"/>
        <v>65.217391304347828</v>
      </c>
    </row>
    <row r="110" spans="1:16" x14ac:dyDescent="0.3">
      <c r="A110" s="4" t="s">
        <v>55</v>
      </c>
      <c r="D110" s="21">
        <v>85000</v>
      </c>
      <c r="E110" s="9">
        <f>D110/12</f>
        <v>7083.333333333333</v>
      </c>
      <c r="F110" s="9">
        <f t="shared" si="31"/>
        <v>46.195652173913047</v>
      </c>
    </row>
    <row r="111" spans="1:16" x14ac:dyDescent="0.3">
      <c r="A111" s="4" t="s">
        <v>56</v>
      </c>
      <c r="D111" s="21">
        <v>40000</v>
      </c>
      <c r="E111" s="9">
        <f>D111/12</f>
        <v>3333.3333333333335</v>
      </c>
      <c r="F111" s="9">
        <f t="shared" si="31"/>
        <v>21.739130434782609</v>
      </c>
    </row>
    <row r="112" spans="1:16" x14ac:dyDescent="0.3">
      <c r="A112" s="4" t="s">
        <v>74</v>
      </c>
      <c r="C112" s="18">
        <v>1.5</v>
      </c>
      <c r="D112" s="13">
        <f>AVERAGE(D109:D111)</f>
        <v>81666.666666666672</v>
      </c>
      <c r="E112" s="9">
        <f t="shared" ref="E112:E114" si="33">D112/12</f>
        <v>6805.5555555555557</v>
      </c>
      <c r="F112" s="9">
        <f t="shared" ref="F112:F114" si="34">D112/$D$100/8</f>
        <v>44.384057971014492</v>
      </c>
    </row>
    <row r="113" spans="1:6" x14ac:dyDescent="0.3">
      <c r="A113" s="4" t="s">
        <v>75</v>
      </c>
      <c r="C113" s="18">
        <v>0.5</v>
      </c>
      <c r="D113" s="21">
        <v>180000</v>
      </c>
      <c r="E113" s="9">
        <f t="shared" si="33"/>
        <v>15000</v>
      </c>
      <c r="F113" s="9">
        <f t="shared" si="34"/>
        <v>97.826086956521735</v>
      </c>
    </row>
    <row r="114" spans="1:6" x14ac:dyDescent="0.3">
      <c r="A114" s="4" t="s">
        <v>100</v>
      </c>
      <c r="D114" s="21">
        <v>90000</v>
      </c>
      <c r="E114" s="9">
        <f t="shared" si="33"/>
        <v>7500</v>
      </c>
      <c r="F114" s="9">
        <f t="shared" si="34"/>
        <v>48.913043478260867</v>
      </c>
    </row>
  </sheetData>
  <phoneticPr fontId="5" type="noConversion"/>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AI Business Case Template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Simonetta Batteiger</dc:creator>
  <cp:lastModifiedBy>Simonetta Batteiger</cp:lastModifiedBy>
  <dcterms:created xsi:type="dcterms:W3CDTF">2025-12-04T10:45:45Z</dcterms:created>
  <dcterms:modified xsi:type="dcterms:W3CDTF">2026-01-13T13:59:24Z</dcterms:modified>
</cp:coreProperties>
</file>